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1FA195B8-EA3F-45FA-9F6B-3553883ECFD8}" xr6:coauthVersionLast="47" xr6:coauthVersionMax="47" xr10:uidLastSave="{00000000-0000-0000-0000-000000000000}"/>
  <bookViews>
    <workbookView xWindow="-108" yWindow="-108" windowWidth="23256" windowHeight="12576" activeTab="7" xr2:uid="{00000000-000D-0000-FFFF-FFFF00000000}"/>
  </bookViews>
  <sheets>
    <sheet name="Cost Analysis-Total Business" sheetId="16" r:id="rId1"/>
    <sheet name="Cost Analysis-Artwork" sheetId="15" r:id="rId2"/>
    <sheet name="Cost Analysis-Emb" sheetId="6" r:id="rId3"/>
    <sheet name="Production Timing" sheetId="12" r:id="rId4"/>
    <sheet name="Artwork Timing" sheetId="13" r:id="rId5"/>
    <sheet name="Costs per Hr-Mn-Sec" sheetId="10" r:id="rId6"/>
    <sheet name="Production Times " sheetId="9" r:id="rId7"/>
    <sheet name="Price Prep Sheet" sheetId="5" r:id="rId8"/>
    <sheet name="Sheet1" sheetId="19" r:id="rId9"/>
    <sheet name="Wholesale Emb Price List" sheetId="18" r:id="rId10"/>
    <sheet name="Corp Emb Price List" sheetId="1" r:id="rId11"/>
    <sheet name="Retail Emb Price List" sheetId="17" r:id="rId12"/>
    <sheet name="Corporate&amp;Garment Price List" sheetId="11" r:id="rId13"/>
    <sheet name="EmbProductionTrackingScheduler" sheetId="7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G23" i="5" l="1"/>
  <c r="AH23" i="5"/>
  <c r="AI23" i="5"/>
  <c r="Z30" i="5" l="1"/>
  <c r="AA264" i="5"/>
  <c r="AB264" i="5" s="1"/>
  <c r="AA263" i="5"/>
  <c r="AB263" i="5" s="1"/>
  <c r="AA262" i="5"/>
  <c r="AB262" i="5" s="1"/>
  <c r="AA261" i="5"/>
  <c r="AB261" i="5" s="1"/>
  <c r="AA260" i="5"/>
  <c r="AB260" i="5" s="1"/>
  <c r="AA259" i="5"/>
  <c r="AB259" i="5" s="1"/>
  <c r="AA258" i="5"/>
  <c r="AB258" i="5" s="1"/>
  <c r="AA257" i="5"/>
  <c r="AB257" i="5" s="1"/>
  <c r="AA256" i="5"/>
  <c r="AB256" i="5" s="1"/>
  <c r="AA255" i="5"/>
  <c r="AB255" i="5" s="1"/>
  <c r="AB254" i="5"/>
  <c r="AA254" i="5"/>
  <c r="AA253" i="5"/>
  <c r="AB253" i="5" s="1"/>
  <c r="AB252" i="5"/>
  <c r="AA252" i="5"/>
  <c r="AA251" i="5"/>
  <c r="AB251" i="5" s="1"/>
  <c r="AB250" i="5"/>
  <c r="AA250" i="5"/>
  <c r="AA249" i="5"/>
  <c r="AB249" i="5" s="1"/>
  <c r="AB248" i="5"/>
  <c r="AA248" i="5"/>
  <c r="AA247" i="5"/>
  <c r="AB247" i="5" s="1"/>
  <c r="AA246" i="5"/>
  <c r="AB246" i="5" s="1"/>
  <c r="AA245" i="5"/>
  <c r="AB245" i="5" s="1"/>
  <c r="AA244" i="5"/>
  <c r="AB244" i="5" s="1"/>
  <c r="AA243" i="5"/>
  <c r="AB243" i="5" s="1"/>
  <c r="AA242" i="5"/>
  <c r="AB242" i="5" s="1"/>
  <c r="AA241" i="5"/>
  <c r="AB241" i="5" s="1"/>
  <c r="AA240" i="5"/>
  <c r="AB240" i="5" s="1"/>
  <c r="AA239" i="5"/>
  <c r="AB239" i="5" s="1"/>
  <c r="AA238" i="5"/>
  <c r="AB238" i="5" s="1"/>
  <c r="AA237" i="5"/>
  <c r="AB237" i="5" s="1"/>
  <c r="AB236" i="5"/>
  <c r="AA236" i="5"/>
  <c r="AA235" i="5"/>
  <c r="AB235" i="5" s="1"/>
  <c r="AB234" i="5"/>
  <c r="AA234" i="5"/>
  <c r="AA233" i="5"/>
  <c r="AB233" i="5" s="1"/>
  <c r="AA232" i="5"/>
  <c r="AB232" i="5" s="1"/>
  <c r="AA231" i="5"/>
  <c r="AB231" i="5" s="1"/>
  <c r="AA230" i="5"/>
  <c r="AB230" i="5" s="1"/>
  <c r="AA229" i="5"/>
  <c r="AB229" i="5" s="1"/>
  <c r="AA228" i="5"/>
  <c r="AB228" i="5" s="1"/>
  <c r="AA227" i="5"/>
  <c r="AB227" i="5" s="1"/>
  <c r="AA226" i="5"/>
  <c r="AB226" i="5" s="1"/>
  <c r="AA225" i="5"/>
  <c r="AB225" i="5" s="1"/>
  <c r="AA224" i="5"/>
  <c r="AB224" i="5" s="1"/>
  <c r="AA223" i="5"/>
  <c r="AB223" i="5" s="1"/>
  <c r="AA222" i="5"/>
  <c r="AB222" i="5" s="1"/>
  <c r="AA221" i="5"/>
  <c r="AB221" i="5" s="1"/>
  <c r="AA220" i="5"/>
  <c r="AB220" i="5" s="1"/>
  <c r="AA219" i="5"/>
  <c r="AB219" i="5" s="1"/>
  <c r="AA218" i="5"/>
  <c r="AB218" i="5" s="1"/>
  <c r="AA217" i="5"/>
  <c r="AB217" i="5" s="1"/>
  <c r="AA216" i="5"/>
  <c r="AB216" i="5" s="1"/>
  <c r="AA215" i="5"/>
  <c r="AB215" i="5" s="1"/>
  <c r="AA214" i="5"/>
  <c r="AB214" i="5" s="1"/>
  <c r="AA213" i="5"/>
  <c r="AB213" i="5" s="1"/>
  <c r="AA212" i="5"/>
  <c r="AB212" i="5" s="1"/>
  <c r="AA211" i="5"/>
  <c r="AB211" i="5" s="1"/>
  <c r="AA210" i="5"/>
  <c r="AB210" i="5" s="1"/>
  <c r="AB209" i="5"/>
  <c r="AA209" i="5"/>
  <c r="AA208" i="5"/>
  <c r="AB208" i="5" s="1"/>
  <c r="AB207" i="5"/>
  <c r="AA207" i="5"/>
  <c r="AA206" i="5"/>
  <c r="AB206" i="5" s="1"/>
  <c r="AB205" i="5"/>
  <c r="AA205" i="5"/>
  <c r="AA204" i="5"/>
  <c r="AB204" i="5" s="1"/>
  <c r="AB203" i="5"/>
  <c r="AA203" i="5"/>
  <c r="AA202" i="5"/>
  <c r="AB202" i="5" s="1"/>
  <c r="AA201" i="5"/>
  <c r="AB201" i="5" s="1"/>
  <c r="AA200" i="5"/>
  <c r="AB200" i="5" s="1"/>
  <c r="AA199" i="5"/>
  <c r="AB199" i="5" s="1"/>
  <c r="AA198" i="5"/>
  <c r="AB198" i="5" s="1"/>
  <c r="AA197" i="5"/>
  <c r="AB197" i="5" s="1"/>
  <c r="AA196" i="5"/>
  <c r="AB196" i="5" s="1"/>
  <c r="AA195" i="5"/>
  <c r="AB195" i="5" s="1"/>
  <c r="AA194" i="5"/>
  <c r="AB194" i="5" s="1"/>
  <c r="AA193" i="5"/>
  <c r="AB193" i="5" s="1"/>
  <c r="AA192" i="5"/>
  <c r="AB192" i="5" s="1"/>
  <c r="AA191" i="5"/>
  <c r="AB191" i="5" s="1"/>
  <c r="AA190" i="5"/>
  <c r="AB190" i="5" s="1"/>
  <c r="AA189" i="5"/>
  <c r="AB189" i="5" s="1"/>
  <c r="AA188" i="5"/>
  <c r="AB188" i="5" s="1"/>
  <c r="AA187" i="5"/>
  <c r="AB187" i="5" s="1"/>
  <c r="AA186" i="5"/>
  <c r="AB186" i="5" s="1"/>
  <c r="AA185" i="5"/>
  <c r="AB185" i="5" s="1"/>
  <c r="AA184" i="5"/>
  <c r="AB184" i="5" s="1"/>
  <c r="AA183" i="5"/>
  <c r="AB183" i="5" s="1"/>
  <c r="AB182" i="5"/>
  <c r="AA182" i="5"/>
  <c r="AA181" i="5"/>
  <c r="AB181" i="5" s="1"/>
  <c r="AB180" i="5"/>
  <c r="AA180" i="5"/>
  <c r="AA179" i="5"/>
  <c r="AB179" i="5" s="1"/>
  <c r="AB178" i="5"/>
  <c r="AA178" i="5"/>
  <c r="AA177" i="5"/>
  <c r="AB177" i="5" s="1"/>
  <c r="AB176" i="5"/>
  <c r="AA176" i="5"/>
  <c r="AA175" i="5"/>
  <c r="AB175" i="5" s="1"/>
  <c r="AA174" i="5"/>
  <c r="AB174" i="5" s="1"/>
  <c r="AB173" i="5"/>
  <c r="AA173" i="5"/>
  <c r="AA172" i="5"/>
  <c r="AB172" i="5" s="1"/>
  <c r="AB171" i="5"/>
  <c r="AA171" i="5"/>
  <c r="AA170" i="5"/>
  <c r="AB170" i="5" s="1"/>
  <c r="AB169" i="5"/>
  <c r="AA169" i="5"/>
  <c r="AA168" i="5"/>
  <c r="AB168" i="5" s="1"/>
  <c r="AA167" i="5"/>
  <c r="AB167" i="5" s="1"/>
  <c r="AA166" i="5"/>
  <c r="AB166" i="5" s="1"/>
  <c r="AA165" i="5"/>
  <c r="AB165" i="5" s="1"/>
  <c r="AB164" i="5"/>
  <c r="AA164" i="5"/>
  <c r="AA163" i="5"/>
  <c r="AB163" i="5" s="1"/>
  <c r="AB162" i="5"/>
  <c r="AA162" i="5"/>
  <c r="AA161" i="5"/>
  <c r="AB161" i="5" s="1"/>
  <c r="AB160" i="5"/>
  <c r="AA160" i="5"/>
  <c r="AA159" i="5"/>
  <c r="AB159" i="5" s="1"/>
  <c r="AA158" i="5"/>
  <c r="AB158" i="5" s="1"/>
  <c r="AA157" i="5"/>
  <c r="AB157" i="5" s="1"/>
  <c r="AA156" i="5"/>
  <c r="AB156" i="5" s="1"/>
  <c r="AB155" i="5"/>
  <c r="AA155" i="5"/>
  <c r="AA154" i="5"/>
  <c r="AB154" i="5" s="1"/>
  <c r="AB153" i="5"/>
  <c r="AA153" i="5"/>
  <c r="AA152" i="5"/>
  <c r="AB152" i="5" s="1"/>
  <c r="AB151" i="5"/>
  <c r="AA151" i="5"/>
  <c r="AA150" i="5"/>
  <c r="AB150" i="5" s="1"/>
  <c r="AB149" i="5"/>
  <c r="AA149" i="5"/>
  <c r="AA148" i="5"/>
  <c r="AB148" i="5" s="1"/>
  <c r="AA147" i="5"/>
  <c r="AB147" i="5" s="1"/>
  <c r="AB146" i="5"/>
  <c r="AA146" i="5"/>
  <c r="AA145" i="5"/>
  <c r="AB145" i="5" s="1"/>
  <c r="AB144" i="5"/>
  <c r="AA144" i="5"/>
  <c r="AA143" i="5"/>
  <c r="AB143" i="5" s="1"/>
  <c r="AB142" i="5"/>
  <c r="AA142" i="5"/>
  <c r="AA141" i="5"/>
  <c r="AB141" i="5" s="1"/>
  <c r="AB140" i="5"/>
  <c r="AA140" i="5"/>
  <c r="AA139" i="5"/>
  <c r="AB139" i="5" s="1"/>
  <c r="AA138" i="5"/>
  <c r="AB138" i="5" s="1"/>
  <c r="AB137" i="5"/>
  <c r="AA137" i="5"/>
  <c r="AA136" i="5"/>
  <c r="AB136" i="5" s="1"/>
  <c r="AB135" i="5"/>
  <c r="AA135" i="5"/>
  <c r="AA134" i="5"/>
  <c r="AB134" i="5" s="1"/>
  <c r="AB133" i="5"/>
  <c r="AA133" i="5"/>
  <c r="AA132" i="5"/>
  <c r="AB132" i="5" s="1"/>
  <c r="AB131" i="5"/>
  <c r="AA131" i="5"/>
  <c r="AA130" i="5"/>
  <c r="AB130" i="5" s="1"/>
  <c r="AA129" i="5"/>
  <c r="AB129" i="5" s="1"/>
  <c r="AB128" i="5"/>
  <c r="AA128" i="5"/>
  <c r="AA127" i="5"/>
  <c r="AB127" i="5" s="1"/>
  <c r="AB126" i="5"/>
  <c r="AA126" i="5"/>
  <c r="AA125" i="5"/>
  <c r="AB125" i="5" s="1"/>
  <c r="AB124" i="5"/>
  <c r="AA124" i="5"/>
  <c r="AA123" i="5"/>
  <c r="AB123" i="5" s="1"/>
  <c r="AB122" i="5"/>
  <c r="AA122" i="5"/>
  <c r="AA121" i="5"/>
  <c r="AB121" i="5" s="1"/>
  <c r="AA120" i="5"/>
  <c r="AB120" i="5" s="1"/>
  <c r="AB119" i="5"/>
  <c r="AA119" i="5"/>
  <c r="AA118" i="5"/>
  <c r="AB118" i="5" s="1"/>
  <c r="AB117" i="5"/>
  <c r="AA117" i="5"/>
  <c r="AA116" i="5"/>
  <c r="AB116" i="5" s="1"/>
  <c r="AB115" i="5"/>
  <c r="AA115" i="5"/>
  <c r="AA114" i="5"/>
  <c r="AB114" i="5" s="1"/>
  <c r="AB113" i="5"/>
  <c r="AA113" i="5"/>
  <c r="AA112" i="5"/>
  <c r="AB112" i="5" s="1"/>
  <c r="AA111" i="5"/>
  <c r="AB111" i="5" s="1"/>
  <c r="AB110" i="5"/>
  <c r="AA110" i="5"/>
  <c r="AA109" i="5"/>
  <c r="AB109" i="5" s="1"/>
  <c r="AB108" i="5"/>
  <c r="AA108" i="5"/>
  <c r="AA107" i="5"/>
  <c r="AB107" i="5" s="1"/>
  <c r="AB106" i="5"/>
  <c r="AA106" i="5"/>
  <c r="AA105" i="5"/>
  <c r="AB105" i="5" s="1"/>
  <c r="AA104" i="5"/>
  <c r="AB104" i="5" s="1"/>
  <c r="AA103" i="5"/>
  <c r="AB103" i="5" s="1"/>
  <c r="AA102" i="5"/>
  <c r="AB102" i="5" s="1"/>
  <c r="AB101" i="5"/>
  <c r="AA101" i="5"/>
  <c r="AA100" i="5"/>
  <c r="AB100" i="5" s="1"/>
  <c r="AB99" i="5"/>
  <c r="AA99" i="5"/>
  <c r="AA98" i="5"/>
  <c r="AB98" i="5" s="1"/>
  <c r="AA97" i="5"/>
  <c r="AB97" i="5" s="1"/>
  <c r="AA96" i="5"/>
  <c r="AB96" i="5" s="1"/>
  <c r="AA95" i="5"/>
  <c r="AB95" i="5" s="1"/>
  <c r="AA94" i="5"/>
  <c r="AB94" i="5" s="1"/>
  <c r="AA93" i="5"/>
  <c r="AB93" i="5" s="1"/>
  <c r="AB92" i="5"/>
  <c r="AA92" i="5"/>
  <c r="AA91" i="5"/>
  <c r="AB91" i="5" s="1"/>
  <c r="AB90" i="5"/>
  <c r="AA90" i="5"/>
  <c r="AA89" i="5"/>
  <c r="AB89" i="5" s="1"/>
  <c r="AB88" i="5"/>
  <c r="AA88" i="5"/>
  <c r="AA87" i="5"/>
  <c r="AB87" i="5" s="1"/>
  <c r="AB86" i="5"/>
  <c r="AA86" i="5"/>
  <c r="AA85" i="5"/>
  <c r="AB85" i="5" s="1"/>
  <c r="AA84" i="5"/>
  <c r="AB84" i="5" s="1"/>
  <c r="AB83" i="5"/>
  <c r="AA83" i="5"/>
  <c r="AA82" i="5"/>
  <c r="AB82" i="5" s="1"/>
  <c r="AB81" i="5"/>
  <c r="AA81" i="5"/>
  <c r="AA80" i="5"/>
  <c r="AB80" i="5" s="1"/>
  <c r="AB79" i="5"/>
  <c r="AA79" i="5"/>
  <c r="AA78" i="5"/>
  <c r="AB78" i="5" s="1"/>
  <c r="AB77" i="5"/>
  <c r="AA77" i="5"/>
  <c r="AA76" i="5"/>
  <c r="AB76" i="5" s="1"/>
  <c r="AA75" i="5"/>
  <c r="AB75" i="5" s="1"/>
  <c r="AA74" i="5"/>
  <c r="AB74" i="5" s="1"/>
  <c r="AA73" i="5"/>
  <c r="AB73" i="5" s="1"/>
  <c r="AA72" i="5"/>
  <c r="AB72" i="5" s="1"/>
  <c r="AA71" i="5"/>
  <c r="AB71" i="5" s="1"/>
  <c r="AA70" i="5"/>
  <c r="AB70" i="5" s="1"/>
  <c r="AA69" i="5"/>
  <c r="AB69" i="5" s="1"/>
  <c r="AA68" i="5"/>
  <c r="AB68" i="5" s="1"/>
  <c r="AA67" i="5"/>
  <c r="AB67" i="5" s="1"/>
  <c r="AA66" i="5"/>
  <c r="AB66" i="5" s="1"/>
  <c r="AA65" i="5"/>
  <c r="AB65" i="5" s="1"/>
  <c r="AA64" i="5"/>
  <c r="AB64" i="5" s="1"/>
  <c r="AA63" i="5"/>
  <c r="AB63" i="5" s="1"/>
  <c r="AA62" i="5"/>
  <c r="AB62" i="5" s="1"/>
  <c r="AA61" i="5"/>
  <c r="AB61" i="5" s="1"/>
  <c r="AA60" i="5"/>
  <c r="AB60" i="5" s="1"/>
  <c r="AA59" i="5"/>
  <c r="AB59" i="5" s="1"/>
  <c r="AA58" i="5"/>
  <c r="AB58" i="5" s="1"/>
  <c r="AA57" i="5"/>
  <c r="AB57" i="5" s="1"/>
  <c r="AA56" i="5"/>
  <c r="AB56" i="5" s="1"/>
  <c r="AA55" i="5"/>
  <c r="AB55" i="5" s="1"/>
  <c r="AA54" i="5"/>
  <c r="AB54" i="5" s="1"/>
  <c r="AA53" i="5"/>
  <c r="AB53" i="5" s="1"/>
  <c r="AA52" i="5"/>
  <c r="AB52" i="5" s="1"/>
  <c r="AA51" i="5"/>
  <c r="AB51" i="5" s="1"/>
  <c r="AA50" i="5"/>
  <c r="AB50" i="5" s="1"/>
  <c r="AA49" i="5"/>
  <c r="AB49" i="5" s="1"/>
  <c r="AA48" i="5"/>
  <c r="AB48" i="5" s="1"/>
  <c r="AA47" i="5"/>
  <c r="AB47" i="5" s="1"/>
  <c r="AA46" i="5"/>
  <c r="AB46" i="5" s="1"/>
  <c r="AA45" i="5"/>
  <c r="AB45" i="5" s="1"/>
  <c r="AA44" i="5"/>
  <c r="AB44" i="5" s="1"/>
  <c r="AA43" i="5"/>
  <c r="AB43" i="5" s="1"/>
  <c r="AA42" i="5"/>
  <c r="AB42" i="5" s="1"/>
  <c r="AA41" i="5"/>
  <c r="AB41" i="5" s="1"/>
  <c r="AA40" i="5"/>
  <c r="AB40" i="5" s="1"/>
  <c r="AC40" i="5" s="1"/>
  <c r="AA39" i="5"/>
  <c r="AB39" i="5" s="1"/>
  <c r="AC39" i="5" s="1"/>
  <c r="AB38" i="5"/>
  <c r="AA38" i="5"/>
  <c r="AA37" i="5"/>
  <c r="AB37" i="5" s="1"/>
  <c r="AC37" i="5" s="1"/>
  <c r="AB36" i="5"/>
  <c r="AA36" i="5"/>
  <c r="AA35" i="5"/>
  <c r="AB35" i="5" s="1"/>
  <c r="AC35" i="5" s="1"/>
  <c r="AB34" i="5"/>
  <c r="AA34" i="5"/>
  <c r="AA33" i="5"/>
  <c r="AB33" i="5" s="1"/>
  <c r="AC33" i="5" s="1"/>
  <c r="AB32" i="5"/>
  <c r="AA32" i="5"/>
  <c r="AB22" i="5"/>
  <c r="AA22" i="5"/>
  <c r="Y25" i="5"/>
  <c r="Z31" i="5"/>
  <c r="AA31" i="5" s="1"/>
  <c r="AB31" i="5" s="1"/>
  <c r="Z29" i="5"/>
  <c r="Z28" i="5"/>
  <c r="Z27" i="5"/>
  <c r="Z26" i="5"/>
  <c r="Z25" i="5"/>
  <c r="Z24" i="5"/>
  <c r="Y31" i="5"/>
  <c r="AI254" i="5"/>
  <c r="AG254" i="5"/>
  <c r="AI252" i="5"/>
  <c r="AG252" i="5"/>
  <c r="AI250" i="5"/>
  <c r="AG250" i="5"/>
  <c r="AI248" i="5"/>
  <c r="AG248" i="5"/>
  <c r="AI236" i="5"/>
  <c r="AG236" i="5"/>
  <c r="AI234" i="5"/>
  <c r="AG234" i="5"/>
  <c r="AI209" i="5"/>
  <c r="AH209" i="5"/>
  <c r="AI207" i="5"/>
  <c r="AH207" i="5"/>
  <c r="AI205" i="5"/>
  <c r="AH205" i="5"/>
  <c r="AI203" i="5"/>
  <c r="AH203" i="5"/>
  <c r="AJ182" i="5"/>
  <c r="AI182" i="5"/>
  <c r="AI180" i="5"/>
  <c r="AJ178" i="5"/>
  <c r="AI178" i="5"/>
  <c r="AI176" i="5"/>
  <c r="AI173" i="5"/>
  <c r="AI171" i="5"/>
  <c r="AI169" i="5"/>
  <c r="AI164" i="5"/>
  <c r="AI162" i="5"/>
  <c r="AI160" i="5"/>
  <c r="AI155" i="5"/>
  <c r="AH155" i="5"/>
  <c r="AI153" i="5"/>
  <c r="AH153" i="5"/>
  <c r="AI151" i="5"/>
  <c r="AH151" i="5"/>
  <c r="AI149" i="5"/>
  <c r="AH149" i="5"/>
  <c r="AI146" i="5"/>
  <c r="AG146" i="5"/>
  <c r="AI144" i="5"/>
  <c r="AG144" i="5"/>
  <c r="AI142" i="5"/>
  <c r="AG142" i="5"/>
  <c r="AI140" i="5"/>
  <c r="AG140" i="5"/>
  <c r="AJ137" i="5"/>
  <c r="AI137" i="5"/>
  <c r="AJ135" i="5"/>
  <c r="AI135" i="5"/>
  <c r="AG135" i="5"/>
  <c r="AJ133" i="5"/>
  <c r="AI133" i="5"/>
  <c r="AJ131" i="5"/>
  <c r="AI131" i="5"/>
  <c r="AG131" i="5"/>
  <c r="AI128" i="5"/>
  <c r="AI126" i="5"/>
  <c r="AI124" i="5"/>
  <c r="AI122" i="5"/>
  <c r="AI119" i="5"/>
  <c r="AH119" i="5"/>
  <c r="AI117" i="5"/>
  <c r="AH117" i="5"/>
  <c r="AI115" i="5"/>
  <c r="AH115" i="5"/>
  <c r="AI113" i="5"/>
  <c r="AH113" i="5"/>
  <c r="AI110" i="5"/>
  <c r="AI108" i="5"/>
  <c r="AH108" i="5"/>
  <c r="AI106" i="5"/>
  <c r="AI101" i="5"/>
  <c r="AJ99" i="5"/>
  <c r="AI99" i="5"/>
  <c r="AI92" i="5"/>
  <c r="AH92" i="5"/>
  <c r="AI90" i="5"/>
  <c r="AI88" i="5"/>
  <c r="AH88" i="5"/>
  <c r="AI86" i="5"/>
  <c r="AI83" i="5"/>
  <c r="AH83" i="5"/>
  <c r="AG83" i="5"/>
  <c r="AI81" i="5"/>
  <c r="AI79" i="5"/>
  <c r="AH79" i="5"/>
  <c r="AG79" i="5"/>
  <c r="AI77" i="5"/>
  <c r="AJ36" i="5"/>
  <c r="AC254" i="5"/>
  <c r="AJ254" i="5" s="1"/>
  <c r="AC252" i="5"/>
  <c r="AJ252" i="5" s="1"/>
  <c r="AC250" i="5"/>
  <c r="AJ250" i="5" s="1"/>
  <c r="AC248" i="5"/>
  <c r="AJ248" i="5" s="1"/>
  <c r="AC236" i="5"/>
  <c r="AJ236" i="5" s="1"/>
  <c r="AC234" i="5"/>
  <c r="AJ234" i="5" s="1"/>
  <c r="AC209" i="5"/>
  <c r="AG209" i="5" s="1"/>
  <c r="AC207" i="5"/>
  <c r="AG207" i="5" s="1"/>
  <c r="AC205" i="5"/>
  <c r="AG205" i="5" s="1"/>
  <c r="AC203" i="5"/>
  <c r="AG203" i="5" s="1"/>
  <c r="AC182" i="5"/>
  <c r="AH182" i="5" s="1"/>
  <c r="AC180" i="5"/>
  <c r="AH180" i="5" s="1"/>
  <c r="AC178" i="5"/>
  <c r="AH178" i="5" s="1"/>
  <c r="AC176" i="5"/>
  <c r="AH176" i="5" s="1"/>
  <c r="AC173" i="5"/>
  <c r="AH173" i="5" s="1"/>
  <c r="AC171" i="5"/>
  <c r="AH171" i="5" s="1"/>
  <c r="AC169" i="5"/>
  <c r="AH169" i="5" s="1"/>
  <c r="AC164" i="5"/>
  <c r="AH164" i="5" s="1"/>
  <c r="AC162" i="5"/>
  <c r="AH162" i="5" s="1"/>
  <c r="AC160" i="5"/>
  <c r="AH160" i="5" s="1"/>
  <c r="AC155" i="5"/>
  <c r="AG155" i="5" s="1"/>
  <c r="AC153" i="5"/>
  <c r="AG153" i="5" s="1"/>
  <c r="AC151" i="5"/>
  <c r="AG151" i="5" s="1"/>
  <c r="AC149" i="5"/>
  <c r="AG149" i="5" s="1"/>
  <c r="AC146" i="5"/>
  <c r="AJ146" i="5" s="1"/>
  <c r="AC144" i="5"/>
  <c r="AJ144" i="5" s="1"/>
  <c r="AC142" i="5"/>
  <c r="AJ142" i="5" s="1"/>
  <c r="AC140" i="5"/>
  <c r="AJ140" i="5" s="1"/>
  <c r="AC137" i="5"/>
  <c r="AG137" i="5" s="1"/>
  <c r="AC135" i="5"/>
  <c r="AH135" i="5" s="1"/>
  <c r="AC133" i="5"/>
  <c r="AH133" i="5" s="1"/>
  <c r="AC131" i="5"/>
  <c r="AH131" i="5" s="1"/>
  <c r="AC128" i="5"/>
  <c r="AH128" i="5" s="1"/>
  <c r="AC126" i="5"/>
  <c r="AH126" i="5" s="1"/>
  <c r="AC124" i="5"/>
  <c r="AH124" i="5" s="1"/>
  <c r="AC122" i="5"/>
  <c r="AH122" i="5" s="1"/>
  <c r="AC119" i="5"/>
  <c r="AG119" i="5" s="1"/>
  <c r="AC117" i="5"/>
  <c r="AG117" i="5" s="1"/>
  <c r="AC115" i="5"/>
  <c r="AG115" i="5" s="1"/>
  <c r="AC113" i="5"/>
  <c r="AG113" i="5" s="1"/>
  <c r="AC110" i="5"/>
  <c r="AG110" i="5" s="1"/>
  <c r="AC108" i="5"/>
  <c r="AG108" i="5" s="1"/>
  <c r="AC106" i="5"/>
  <c r="AG106" i="5" s="1"/>
  <c r="AC101" i="5"/>
  <c r="AH101" i="5" s="1"/>
  <c r="AC99" i="5"/>
  <c r="AH99" i="5" s="1"/>
  <c r="AC92" i="5"/>
  <c r="AG92" i="5" s="1"/>
  <c r="AC90" i="5"/>
  <c r="AG90" i="5" s="1"/>
  <c r="AC88" i="5"/>
  <c r="AG88" i="5" s="1"/>
  <c r="AC86" i="5"/>
  <c r="AG86" i="5" s="1"/>
  <c r="AC83" i="5"/>
  <c r="AJ83" i="5" s="1"/>
  <c r="AC81" i="5"/>
  <c r="AJ81" i="5" s="1"/>
  <c r="AC79" i="5"/>
  <c r="AJ79" i="5" s="1"/>
  <c r="AC77" i="5"/>
  <c r="AJ77" i="5" s="1"/>
  <c r="AG36" i="5"/>
  <c r="AC38" i="5"/>
  <c r="AJ38" i="5" s="1"/>
  <c r="AC36" i="5"/>
  <c r="AH36" i="5" s="1"/>
  <c r="W265" i="5"/>
  <c r="W264" i="5"/>
  <c r="W263" i="5"/>
  <c r="W262" i="5"/>
  <c r="W261" i="5"/>
  <c r="W260" i="5"/>
  <c r="W259" i="5"/>
  <c r="W258" i="5"/>
  <c r="W257" i="5"/>
  <c r="W256" i="5"/>
  <c r="W255" i="5"/>
  <c r="W254" i="5"/>
  <c r="W253" i="5"/>
  <c r="W252" i="5"/>
  <c r="W251" i="5"/>
  <c r="W250" i="5"/>
  <c r="W249" i="5"/>
  <c r="W248" i="5"/>
  <c r="W247" i="5"/>
  <c r="W246" i="5"/>
  <c r="W245" i="5"/>
  <c r="W244" i="5"/>
  <c r="W243" i="5"/>
  <c r="W242" i="5"/>
  <c r="W241" i="5"/>
  <c r="W240" i="5"/>
  <c r="W239" i="5"/>
  <c r="W238" i="5"/>
  <c r="W237" i="5"/>
  <c r="W236" i="5"/>
  <c r="W235" i="5"/>
  <c r="W234" i="5"/>
  <c r="W233" i="5"/>
  <c r="W232" i="5"/>
  <c r="W231" i="5"/>
  <c r="W230" i="5"/>
  <c r="W229" i="5"/>
  <c r="W228" i="5"/>
  <c r="W227" i="5"/>
  <c r="W226" i="5"/>
  <c r="W225" i="5"/>
  <c r="W224" i="5"/>
  <c r="W223" i="5"/>
  <c r="W222" i="5"/>
  <c r="W221" i="5"/>
  <c r="W220" i="5"/>
  <c r="W219" i="5"/>
  <c r="W218" i="5"/>
  <c r="W217" i="5"/>
  <c r="W216" i="5"/>
  <c r="W215" i="5"/>
  <c r="W214" i="5"/>
  <c r="W213" i="5"/>
  <c r="W212" i="5"/>
  <c r="W211" i="5"/>
  <c r="W210" i="5"/>
  <c r="W209" i="5"/>
  <c r="W208" i="5"/>
  <c r="W207" i="5"/>
  <c r="W206" i="5"/>
  <c r="W205" i="5"/>
  <c r="W204" i="5"/>
  <c r="W203" i="5"/>
  <c r="W202" i="5"/>
  <c r="W201" i="5"/>
  <c r="W200" i="5"/>
  <c r="W199" i="5"/>
  <c r="W198" i="5"/>
  <c r="W197" i="5"/>
  <c r="W196" i="5"/>
  <c r="W195" i="5"/>
  <c r="W194" i="5"/>
  <c r="W193" i="5"/>
  <c r="W192" i="5"/>
  <c r="W191" i="5"/>
  <c r="W190" i="5"/>
  <c r="W189" i="5"/>
  <c r="W188" i="5"/>
  <c r="W187" i="5"/>
  <c r="W186" i="5"/>
  <c r="W185" i="5"/>
  <c r="W184" i="5"/>
  <c r="W183" i="5"/>
  <c r="W182" i="5"/>
  <c r="W181" i="5"/>
  <c r="W180" i="5"/>
  <c r="W179" i="5"/>
  <c r="W178" i="5"/>
  <c r="W177" i="5"/>
  <c r="W176" i="5"/>
  <c r="W175" i="5"/>
  <c r="W174" i="5"/>
  <c r="W173" i="5"/>
  <c r="W172" i="5"/>
  <c r="W171" i="5"/>
  <c r="W170" i="5"/>
  <c r="W169" i="5"/>
  <c r="W168" i="5"/>
  <c r="W167" i="5"/>
  <c r="W166" i="5"/>
  <c r="W165" i="5"/>
  <c r="W164" i="5"/>
  <c r="W163" i="5"/>
  <c r="W162" i="5"/>
  <c r="W161" i="5"/>
  <c r="W160" i="5"/>
  <c r="W159" i="5"/>
  <c r="W158" i="5"/>
  <c r="W157" i="5"/>
  <c r="W156" i="5"/>
  <c r="W155" i="5"/>
  <c r="W154" i="5"/>
  <c r="W153" i="5"/>
  <c r="W152" i="5"/>
  <c r="W151" i="5"/>
  <c r="W150" i="5"/>
  <c r="W149" i="5"/>
  <c r="W148" i="5"/>
  <c r="W147" i="5"/>
  <c r="W146" i="5"/>
  <c r="W145" i="5"/>
  <c r="W144" i="5"/>
  <c r="W143" i="5"/>
  <c r="W142" i="5"/>
  <c r="W141" i="5"/>
  <c r="W140" i="5"/>
  <c r="W139" i="5"/>
  <c r="W138" i="5"/>
  <c r="W137" i="5"/>
  <c r="W136" i="5"/>
  <c r="W135" i="5"/>
  <c r="W134" i="5"/>
  <c r="W133" i="5"/>
  <c r="W132" i="5"/>
  <c r="W131" i="5"/>
  <c r="W130" i="5"/>
  <c r="W129" i="5"/>
  <c r="W128" i="5"/>
  <c r="W127" i="5"/>
  <c r="W126" i="5"/>
  <c r="W125" i="5"/>
  <c r="W124" i="5"/>
  <c r="W123" i="5"/>
  <c r="W122" i="5"/>
  <c r="W121" i="5"/>
  <c r="W120" i="5"/>
  <c r="W119" i="5"/>
  <c r="W118" i="5"/>
  <c r="W117" i="5"/>
  <c r="W116" i="5"/>
  <c r="W115" i="5"/>
  <c r="W114" i="5"/>
  <c r="W113" i="5"/>
  <c r="W112" i="5"/>
  <c r="W111" i="5"/>
  <c r="W110" i="5"/>
  <c r="W109" i="5"/>
  <c r="W108" i="5"/>
  <c r="W107" i="5"/>
  <c r="W106" i="5"/>
  <c r="W105" i="5"/>
  <c r="W104" i="5"/>
  <c r="W103" i="5"/>
  <c r="W102" i="5"/>
  <c r="W101" i="5"/>
  <c r="W100" i="5"/>
  <c r="W99" i="5"/>
  <c r="W98" i="5"/>
  <c r="W97" i="5"/>
  <c r="W96" i="5"/>
  <c r="W95" i="5"/>
  <c r="W94" i="5"/>
  <c r="W93" i="5"/>
  <c r="W92" i="5"/>
  <c r="W91" i="5"/>
  <c r="W90" i="5"/>
  <c r="W89" i="5"/>
  <c r="W88" i="5"/>
  <c r="W87" i="5"/>
  <c r="W86" i="5"/>
  <c r="W85" i="5"/>
  <c r="W84" i="5"/>
  <c r="W83" i="5"/>
  <c r="W82" i="5"/>
  <c r="W81" i="5"/>
  <c r="W80" i="5"/>
  <c r="W79" i="5"/>
  <c r="W78" i="5"/>
  <c r="W77" i="5"/>
  <c r="W76" i="5"/>
  <c r="W75" i="5"/>
  <c r="W74" i="5"/>
  <c r="W73" i="5"/>
  <c r="W72" i="5"/>
  <c r="W71" i="5"/>
  <c r="W70" i="5"/>
  <c r="W69" i="5"/>
  <c r="W68" i="5"/>
  <c r="W67" i="5"/>
  <c r="W66" i="5"/>
  <c r="W65" i="5"/>
  <c r="W64" i="5"/>
  <c r="W63" i="5"/>
  <c r="W62" i="5"/>
  <c r="W61" i="5"/>
  <c r="W60" i="5"/>
  <c r="W59" i="5"/>
  <c r="W58" i="5"/>
  <c r="W57" i="5"/>
  <c r="W56" i="5"/>
  <c r="W55" i="5"/>
  <c r="W54" i="5"/>
  <c r="W53" i="5"/>
  <c r="W52" i="5"/>
  <c r="W51" i="5"/>
  <c r="W50" i="5"/>
  <c r="Z42" i="5"/>
  <c r="Y49" i="5"/>
  <c r="Y48" i="5"/>
  <c r="Y40" i="5"/>
  <c r="Y39" i="5"/>
  <c r="Y38" i="5"/>
  <c r="Y37" i="5"/>
  <c r="Y36" i="5"/>
  <c r="Y35" i="5"/>
  <c r="Y34" i="5"/>
  <c r="Y33" i="5"/>
  <c r="Y32" i="5"/>
  <c r="Y265" i="5"/>
  <c r="AA265" i="5" s="1"/>
  <c r="AB265" i="5" s="1"/>
  <c r="AC265" i="5" s="1"/>
  <c r="AH265" i="5" s="1"/>
  <c r="Y264" i="5"/>
  <c r="Y263" i="5"/>
  <c r="Y262" i="5"/>
  <c r="Y261" i="5"/>
  <c r="Y260" i="5"/>
  <c r="Y259" i="5"/>
  <c r="Y258" i="5"/>
  <c r="Y257" i="5"/>
  <c r="Y256" i="5"/>
  <c r="Y255" i="5"/>
  <c r="Y254" i="5"/>
  <c r="Y253" i="5"/>
  <c r="Y252" i="5"/>
  <c r="Y251" i="5"/>
  <c r="Y250" i="5"/>
  <c r="Y249" i="5"/>
  <c r="Y248" i="5"/>
  <c r="Y247" i="5"/>
  <c r="Y246" i="5"/>
  <c r="Y245" i="5"/>
  <c r="Y244" i="5"/>
  <c r="Y243" i="5"/>
  <c r="Y242" i="5"/>
  <c r="Y241" i="5"/>
  <c r="Y240" i="5"/>
  <c r="Y239" i="5"/>
  <c r="Y238" i="5"/>
  <c r="Y237" i="5"/>
  <c r="Y236" i="5"/>
  <c r="Y235" i="5"/>
  <c r="Y234" i="5"/>
  <c r="Y233" i="5"/>
  <c r="Y232" i="5"/>
  <c r="Y231" i="5"/>
  <c r="Y230" i="5"/>
  <c r="Y229" i="5"/>
  <c r="Y228" i="5"/>
  <c r="Y227" i="5"/>
  <c r="Y226" i="5"/>
  <c r="Y225" i="5"/>
  <c r="Y224" i="5"/>
  <c r="Y223" i="5"/>
  <c r="Y222" i="5"/>
  <c r="Y221" i="5"/>
  <c r="Y220" i="5"/>
  <c r="Y219" i="5"/>
  <c r="Y218" i="5"/>
  <c r="Y217" i="5"/>
  <c r="Y216" i="5"/>
  <c r="Y215" i="5"/>
  <c r="Y214" i="5"/>
  <c r="Y213" i="5"/>
  <c r="Y212" i="5"/>
  <c r="Y211" i="5"/>
  <c r="Y210" i="5"/>
  <c r="Y209" i="5"/>
  <c r="Y208" i="5"/>
  <c r="Y207" i="5"/>
  <c r="Y206" i="5"/>
  <c r="Y205" i="5"/>
  <c r="Y204" i="5"/>
  <c r="Y203" i="5"/>
  <c r="Y202" i="5"/>
  <c r="Y201" i="5"/>
  <c r="Y200" i="5"/>
  <c r="Y199" i="5"/>
  <c r="Y198" i="5"/>
  <c r="Y197" i="5"/>
  <c r="Y196" i="5"/>
  <c r="Y195" i="5"/>
  <c r="Y194" i="5"/>
  <c r="Y193" i="5"/>
  <c r="Y192" i="5"/>
  <c r="Y191" i="5"/>
  <c r="Y190" i="5"/>
  <c r="Y189" i="5"/>
  <c r="Y188" i="5"/>
  <c r="Y187" i="5"/>
  <c r="Y186" i="5"/>
  <c r="Y185" i="5"/>
  <c r="Y184" i="5"/>
  <c r="Y183" i="5"/>
  <c r="Y182" i="5"/>
  <c r="Y181" i="5"/>
  <c r="Y180" i="5"/>
  <c r="Y179" i="5"/>
  <c r="Y178" i="5"/>
  <c r="Y177" i="5"/>
  <c r="Y176" i="5"/>
  <c r="Y175" i="5"/>
  <c r="Y174" i="5"/>
  <c r="Y173" i="5"/>
  <c r="Y172" i="5"/>
  <c r="Y171" i="5"/>
  <c r="Y170" i="5"/>
  <c r="Y169" i="5"/>
  <c r="Y168" i="5"/>
  <c r="Y167" i="5"/>
  <c r="Y166" i="5"/>
  <c r="Y165" i="5"/>
  <c r="Y164" i="5"/>
  <c r="Y163" i="5"/>
  <c r="Y162" i="5"/>
  <c r="Y161" i="5"/>
  <c r="Y160" i="5"/>
  <c r="Y159" i="5"/>
  <c r="Y158" i="5"/>
  <c r="Y157" i="5"/>
  <c r="Y156" i="5"/>
  <c r="Y155" i="5"/>
  <c r="Y154" i="5"/>
  <c r="Y153" i="5"/>
  <c r="Y152" i="5"/>
  <c r="Y151" i="5"/>
  <c r="Y150" i="5"/>
  <c r="Y149" i="5"/>
  <c r="Y148" i="5"/>
  <c r="Y147" i="5"/>
  <c r="Y146" i="5"/>
  <c r="Y145" i="5"/>
  <c r="Y144" i="5"/>
  <c r="Y143" i="5"/>
  <c r="Y142" i="5"/>
  <c r="Y141" i="5"/>
  <c r="Y140" i="5"/>
  <c r="Y139" i="5"/>
  <c r="Y138" i="5"/>
  <c r="Y137" i="5"/>
  <c r="Y136" i="5"/>
  <c r="Y135" i="5"/>
  <c r="Y134" i="5"/>
  <c r="Y133" i="5"/>
  <c r="Y132" i="5"/>
  <c r="Y131" i="5"/>
  <c r="Y130" i="5"/>
  <c r="Y129" i="5"/>
  <c r="Y128" i="5"/>
  <c r="Y127" i="5"/>
  <c r="Y126" i="5"/>
  <c r="Y125" i="5"/>
  <c r="Y124" i="5"/>
  <c r="Y123" i="5"/>
  <c r="Y122" i="5"/>
  <c r="Y121" i="5"/>
  <c r="Y120" i="5"/>
  <c r="Y119" i="5"/>
  <c r="Y118" i="5"/>
  <c r="Y117" i="5"/>
  <c r="Y116" i="5"/>
  <c r="Y115" i="5"/>
  <c r="Y114" i="5"/>
  <c r="Y113" i="5"/>
  <c r="Y112" i="5"/>
  <c r="Y111" i="5"/>
  <c r="Y110" i="5"/>
  <c r="Y109" i="5"/>
  <c r="Y108" i="5"/>
  <c r="Y107" i="5"/>
  <c r="Y106" i="5"/>
  <c r="Y105" i="5"/>
  <c r="Y104" i="5"/>
  <c r="Y103" i="5"/>
  <c r="Y102" i="5"/>
  <c r="Y101" i="5"/>
  <c r="Y100" i="5"/>
  <c r="Y99" i="5"/>
  <c r="Y98" i="5"/>
  <c r="Y97" i="5"/>
  <c r="Y96" i="5"/>
  <c r="Y95" i="5"/>
  <c r="Y94" i="5"/>
  <c r="Y93" i="5"/>
  <c r="Y92" i="5"/>
  <c r="Y91" i="5"/>
  <c r="Y90" i="5"/>
  <c r="Y89" i="5"/>
  <c r="Y88" i="5"/>
  <c r="Y87" i="5"/>
  <c r="Y86" i="5"/>
  <c r="Y85" i="5"/>
  <c r="Y84" i="5"/>
  <c r="Y83" i="5"/>
  <c r="Y82" i="5"/>
  <c r="Y81" i="5"/>
  <c r="Y80" i="5"/>
  <c r="Y79" i="5"/>
  <c r="Y78" i="5"/>
  <c r="Y77" i="5"/>
  <c r="Y76" i="5"/>
  <c r="Y75" i="5"/>
  <c r="Y74" i="5"/>
  <c r="Y73" i="5"/>
  <c r="Y72" i="5"/>
  <c r="Y71" i="5"/>
  <c r="Y70" i="5"/>
  <c r="Y69" i="5"/>
  <c r="Y68" i="5"/>
  <c r="Y67" i="5"/>
  <c r="Y66" i="5"/>
  <c r="Y65" i="5"/>
  <c r="Y64" i="5"/>
  <c r="Y63" i="5"/>
  <c r="Y62" i="5"/>
  <c r="Y61" i="5"/>
  <c r="Y60" i="5"/>
  <c r="Y59" i="5"/>
  <c r="Y58" i="5"/>
  <c r="Y57" i="5"/>
  <c r="Y56" i="5"/>
  <c r="Y55" i="5"/>
  <c r="Y54" i="5"/>
  <c r="Y53" i="5"/>
  <c r="Y52" i="5"/>
  <c r="Y51" i="5"/>
  <c r="Y50" i="5"/>
  <c r="Y47" i="5"/>
  <c r="Y46" i="5"/>
  <c r="Y45" i="5"/>
  <c r="Y44" i="5"/>
  <c r="Y43" i="5"/>
  <c r="Y42" i="5"/>
  <c r="Y41" i="5"/>
  <c r="Y30" i="5"/>
  <c r="Y29" i="5"/>
  <c r="Y28" i="5"/>
  <c r="Y27" i="5"/>
  <c r="Y26" i="5"/>
  <c r="Y23" i="5"/>
  <c r="Y24" i="5"/>
  <c r="Z265" i="5"/>
  <c r="Z264" i="5"/>
  <c r="Z263" i="5"/>
  <c r="Z262" i="5"/>
  <c r="Z261" i="5"/>
  <c r="Z260" i="5"/>
  <c r="Z259" i="5"/>
  <c r="Z258" i="5"/>
  <c r="Z257" i="5"/>
  <c r="Z256" i="5"/>
  <c r="Z255" i="5"/>
  <c r="Z254" i="5"/>
  <c r="Z253" i="5"/>
  <c r="Z252" i="5"/>
  <c r="Z251" i="5"/>
  <c r="Z250" i="5"/>
  <c r="Z249" i="5"/>
  <c r="Z248" i="5"/>
  <c r="Z247" i="5"/>
  <c r="Z246" i="5"/>
  <c r="Z245" i="5"/>
  <c r="Z244" i="5"/>
  <c r="Z243" i="5"/>
  <c r="Z242" i="5"/>
  <c r="Z241" i="5"/>
  <c r="Z240" i="5"/>
  <c r="Z239" i="5"/>
  <c r="Z238" i="5"/>
  <c r="Z237" i="5"/>
  <c r="Z236" i="5"/>
  <c r="Z235" i="5"/>
  <c r="Z234" i="5"/>
  <c r="Z233" i="5"/>
  <c r="Z232" i="5"/>
  <c r="Z231" i="5"/>
  <c r="Z230" i="5"/>
  <c r="Z229" i="5"/>
  <c r="Z228" i="5"/>
  <c r="Z227" i="5"/>
  <c r="Z226" i="5"/>
  <c r="Z225" i="5"/>
  <c r="Z224" i="5"/>
  <c r="Z223" i="5"/>
  <c r="Z222" i="5"/>
  <c r="Z221" i="5"/>
  <c r="Z220" i="5"/>
  <c r="Z219" i="5"/>
  <c r="Z218" i="5"/>
  <c r="Z217" i="5"/>
  <c r="Z216" i="5"/>
  <c r="Z215" i="5"/>
  <c r="Z214" i="5"/>
  <c r="Z213" i="5"/>
  <c r="Z212" i="5"/>
  <c r="Z211" i="5"/>
  <c r="Z210" i="5"/>
  <c r="Z209" i="5"/>
  <c r="Z208" i="5"/>
  <c r="Z207" i="5"/>
  <c r="Z206" i="5"/>
  <c r="Z205" i="5"/>
  <c r="Z204" i="5"/>
  <c r="Z203" i="5"/>
  <c r="Z202" i="5"/>
  <c r="Z201" i="5"/>
  <c r="Z200" i="5"/>
  <c r="Z199" i="5"/>
  <c r="Z198" i="5"/>
  <c r="Z197" i="5"/>
  <c r="Z196" i="5"/>
  <c r="Z195" i="5"/>
  <c r="Z194" i="5"/>
  <c r="Z193" i="5"/>
  <c r="Z192" i="5"/>
  <c r="Z191" i="5"/>
  <c r="Z190" i="5"/>
  <c r="Z189" i="5"/>
  <c r="Z188" i="5"/>
  <c r="Z187" i="5"/>
  <c r="Z186" i="5"/>
  <c r="Z185" i="5"/>
  <c r="Z184" i="5"/>
  <c r="Z183" i="5"/>
  <c r="Z182" i="5"/>
  <c r="Z181" i="5"/>
  <c r="Z180" i="5"/>
  <c r="Z179" i="5"/>
  <c r="Z178" i="5"/>
  <c r="Z177" i="5"/>
  <c r="Z176" i="5"/>
  <c r="Z175" i="5"/>
  <c r="Z174" i="5"/>
  <c r="Z173" i="5"/>
  <c r="Z172" i="5"/>
  <c r="Z171" i="5"/>
  <c r="Z170" i="5"/>
  <c r="Z169" i="5"/>
  <c r="Z168" i="5"/>
  <c r="Z167" i="5"/>
  <c r="Z166" i="5"/>
  <c r="Z165" i="5"/>
  <c r="Z164" i="5"/>
  <c r="Z163" i="5"/>
  <c r="Z162" i="5"/>
  <c r="Z161" i="5"/>
  <c r="Z160" i="5"/>
  <c r="Z159" i="5"/>
  <c r="Z158" i="5"/>
  <c r="Z157" i="5"/>
  <c r="Z156" i="5"/>
  <c r="Z155" i="5"/>
  <c r="Z154" i="5"/>
  <c r="Z153" i="5"/>
  <c r="Z152" i="5"/>
  <c r="Z151" i="5"/>
  <c r="Z150" i="5"/>
  <c r="Z149" i="5"/>
  <c r="Z148" i="5"/>
  <c r="Z147" i="5"/>
  <c r="Z146" i="5"/>
  <c r="Z145" i="5"/>
  <c r="Z144" i="5"/>
  <c r="Z143" i="5"/>
  <c r="Z142" i="5"/>
  <c r="Z141" i="5"/>
  <c r="Z140" i="5"/>
  <c r="Z139" i="5"/>
  <c r="Z138" i="5"/>
  <c r="Z137" i="5"/>
  <c r="Z136" i="5"/>
  <c r="Z135" i="5"/>
  <c r="Z134" i="5"/>
  <c r="Z133" i="5"/>
  <c r="Z132" i="5"/>
  <c r="Z131" i="5"/>
  <c r="Z130" i="5"/>
  <c r="Z129" i="5"/>
  <c r="Z128" i="5"/>
  <c r="Z127" i="5"/>
  <c r="Z126" i="5"/>
  <c r="Z125" i="5"/>
  <c r="Z124" i="5"/>
  <c r="Z123" i="5"/>
  <c r="Z122" i="5"/>
  <c r="Z121" i="5"/>
  <c r="Z120" i="5"/>
  <c r="Z119" i="5"/>
  <c r="Z118" i="5"/>
  <c r="Z117" i="5"/>
  <c r="Z116" i="5"/>
  <c r="Z115" i="5"/>
  <c r="Z114" i="5"/>
  <c r="Z113" i="5"/>
  <c r="Z112" i="5"/>
  <c r="Z111" i="5"/>
  <c r="Z110" i="5"/>
  <c r="Z109" i="5"/>
  <c r="Z108" i="5"/>
  <c r="Z107" i="5"/>
  <c r="Z106" i="5"/>
  <c r="Z105" i="5"/>
  <c r="Z104" i="5"/>
  <c r="Z103" i="5"/>
  <c r="Z102" i="5"/>
  <c r="Z101" i="5"/>
  <c r="Z100" i="5"/>
  <c r="Z99" i="5"/>
  <c r="Z98" i="5"/>
  <c r="Z97" i="5"/>
  <c r="Z96" i="5"/>
  <c r="Z95" i="5"/>
  <c r="Z94" i="5"/>
  <c r="Z93" i="5"/>
  <c r="Z92" i="5"/>
  <c r="Z91" i="5"/>
  <c r="Z90" i="5"/>
  <c r="Z89" i="5"/>
  <c r="Z88" i="5"/>
  <c r="Z87" i="5"/>
  <c r="Z86" i="5"/>
  <c r="Z85" i="5"/>
  <c r="Z84" i="5"/>
  <c r="Z83" i="5"/>
  <c r="Z82" i="5"/>
  <c r="Z81" i="5"/>
  <c r="Z80" i="5"/>
  <c r="Z79" i="5"/>
  <c r="Z78" i="5"/>
  <c r="Z77" i="5"/>
  <c r="Z76" i="5"/>
  <c r="Z75" i="5"/>
  <c r="Z74" i="5"/>
  <c r="Z73" i="5"/>
  <c r="Z72" i="5"/>
  <c r="Z71" i="5"/>
  <c r="Z70" i="5"/>
  <c r="Z69" i="5"/>
  <c r="Z68" i="5"/>
  <c r="Z67" i="5"/>
  <c r="Z66" i="5"/>
  <c r="Z65" i="5"/>
  <c r="Z64" i="5"/>
  <c r="Z63" i="5"/>
  <c r="Z62" i="5"/>
  <c r="Z61" i="5"/>
  <c r="Z60" i="5"/>
  <c r="Z59" i="5"/>
  <c r="Z58" i="5"/>
  <c r="Z57" i="5"/>
  <c r="Z56" i="5"/>
  <c r="Z55" i="5"/>
  <c r="Z54" i="5"/>
  <c r="Z53" i="5"/>
  <c r="Z52" i="5"/>
  <c r="Z51" i="5"/>
  <c r="Z50" i="5"/>
  <c r="Z49" i="5"/>
  <c r="Z48" i="5"/>
  <c r="Z47" i="5"/>
  <c r="Z46" i="5"/>
  <c r="Z45" i="5"/>
  <c r="Z44" i="5"/>
  <c r="Z43" i="5"/>
  <c r="Z41" i="5"/>
  <c r="Z40" i="5"/>
  <c r="Z39" i="5"/>
  <c r="Z38" i="5"/>
  <c r="Z37" i="5"/>
  <c r="Z36" i="5"/>
  <c r="Z35" i="5"/>
  <c r="Z34" i="5"/>
  <c r="Z33" i="5"/>
  <c r="Z32" i="5"/>
  <c r="Z23" i="5"/>
  <c r="AA26" i="5" l="1"/>
  <c r="AA27" i="5"/>
  <c r="AA24" i="5"/>
  <c r="AA28" i="5"/>
  <c r="AB28" i="5" s="1"/>
  <c r="AA29" i="5"/>
  <c r="AB29" i="5" s="1"/>
  <c r="AA30" i="5"/>
  <c r="AB30" i="5" s="1"/>
  <c r="AC262" i="5"/>
  <c r="AI262" i="5"/>
  <c r="AC259" i="5"/>
  <c r="AI259" i="5"/>
  <c r="AI263" i="5"/>
  <c r="AC263" i="5"/>
  <c r="AI260" i="5"/>
  <c r="AC260" i="5"/>
  <c r="AI264" i="5"/>
  <c r="AC264" i="5"/>
  <c r="AC258" i="5"/>
  <c r="AI258" i="5"/>
  <c r="AC257" i="5"/>
  <c r="AI257" i="5"/>
  <c r="AC261" i="5"/>
  <c r="AI261" i="5"/>
  <c r="AI249" i="5"/>
  <c r="AC249" i="5"/>
  <c r="AI255" i="5"/>
  <c r="AC255" i="5"/>
  <c r="AI251" i="5"/>
  <c r="AC251" i="5"/>
  <c r="AI253" i="5"/>
  <c r="AC253" i="5"/>
  <c r="AI256" i="5"/>
  <c r="AC256" i="5"/>
  <c r="AH248" i="5"/>
  <c r="AH250" i="5"/>
  <c r="AH252" i="5"/>
  <c r="AH254" i="5"/>
  <c r="AI240" i="5"/>
  <c r="AC240" i="5"/>
  <c r="AI244" i="5"/>
  <c r="AC244" i="5"/>
  <c r="AI241" i="5"/>
  <c r="AC241" i="5"/>
  <c r="AI245" i="5"/>
  <c r="AC245" i="5"/>
  <c r="AI242" i="5"/>
  <c r="AC242" i="5"/>
  <c r="AI246" i="5"/>
  <c r="AC246" i="5"/>
  <c r="AI239" i="5"/>
  <c r="AC239" i="5"/>
  <c r="AI243" i="5"/>
  <c r="AC243" i="5"/>
  <c r="AI247" i="5"/>
  <c r="AC247" i="5"/>
  <c r="AC230" i="5"/>
  <c r="AI230" i="5"/>
  <c r="AI233" i="5"/>
  <c r="AC233" i="5"/>
  <c r="AI231" i="5"/>
  <c r="AC231" i="5"/>
  <c r="AI237" i="5"/>
  <c r="AC237" i="5"/>
  <c r="AI232" i="5"/>
  <c r="AC232" i="5"/>
  <c r="AC235" i="5"/>
  <c r="AI235" i="5"/>
  <c r="AC238" i="5"/>
  <c r="AI238" i="5"/>
  <c r="AH234" i="5"/>
  <c r="AH236" i="5"/>
  <c r="AI226" i="5"/>
  <c r="AC226" i="5"/>
  <c r="AI223" i="5"/>
  <c r="AC223" i="5"/>
  <c r="AI227" i="5"/>
  <c r="AC227" i="5"/>
  <c r="AI222" i="5"/>
  <c r="AC222" i="5"/>
  <c r="AI224" i="5"/>
  <c r="AC224" i="5"/>
  <c r="AI228" i="5"/>
  <c r="AC228" i="5"/>
  <c r="AI221" i="5"/>
  <c r="AC221" i="5"/>
  <c r="AI225" i="5"/>
  <c r="AC225" i="5"/>
  <c r="AI229" i="5"/>
  <c r="AC229" i="5"/>
  <c r="AI213" i="5"/>
  <c r="AC213" i="5"/>
  <c r="AI217" i="5"/>
  <c r="AC217" i="5"/>
  <c r="AC214" i="5"/>
  <c r="AI214" i="5"/>
  <c r="AI218" i="5"/>
  <c r="AC218" i="5"/>
  <c r="AC215" i="5"/>
  <c r="AI215" i="5"/>
  <c r="AI219" i="5"/>
  <c r="AC219" i="5"/>
  <c r="AC212" i="5"/>
  <c r="AI212" i="5"/>
  <c r="AC216" i="5"/>
  <c r="AI216" i="5"/>
  <c r="AC220" i="5"/>
  <c r="AI220" i="5"/>
  <c r="AC204" i="5"/>
  <c r="AI204" i="5"/>
  <c r="AC210" i="5"/>
  <c r="AI210" i="5"/>
  <c r="AC206" i="5"/>
  <c r="AI206" i="5"/>
  <c r="AC208" i="5"/>
  <c r="AI208" i="5"/>
  <c r="AC211" i="5"/>
  <c r="AI211" i="5"/>
  <c r="AJ203" i="5"/>
  <c r="AJ205" i="5"/>
  <c r="AJ207" i="5"/>
  <c r="AJ209" i="5"/>
  <c r="AC195" i="5"/>
  <c r="AI195" i="5"/>
  <c r="AI196" i="5"/>
  <c r="AC196" i="5"/>
  <c r="AI200" i="5"/>
  <c r="AC200" i="5"/>
  <c r="AI199" i="5"/>
  <c r="AC199" i="5"/>
  <c r="AI197" i="5"/>
  <c r="AC197" i="5"/>
  <c r="AI201" i="5"/>
  <c r="AC201" i="5"/>
  <c r="AC194" i="5"/>
  <c r="AI194" i="5"/>
  <c r="AC198" i="5"/>
  <c r="AI198" i="5"/>
  <c r="AC202" i="5"/>
  <c r="AI202" i="5"/>
  <c r="AI190" i="5"/>
  <c r="AC190" i="5"/>
  <c r="AI187" i="5"/>
  <c r="AC187" i="5"/>
  <c r="AI191" i="5"/>
  <c r="AC191" i="5"/>
  <c r="AI188" i="5"/>
  <c r="AC188" i="5"/>
  <c r="AI192" i="5"/>
  <c r="AC192" i="5"/>
  <c r="AI186" i="5"/>
  <c r="AC186" i="5"/>
  <c r="AI185" i="5"/>
  <c r="AC185" i="5"/>
  <c r="AI189" i="5"/>
  <c r="AC189" i="5"/>
  <c r="AI193" i="5"/>
  <c r="AC193" i="5"/>
  <c r="AI177" i="5"/>
  <c r="AC177" i="5"/>
  <c r="AI183" i="5"/>
  <c r="AC183" i="5"/>
  <c r="AC179" i="5"/>
  <c r="AI179" i="5"/>
  <c r="AC181" i="5"/>
  <c r="AI181" i="5"/>
  <c r="AC184" i="5"/>
  <c r="AI184" i="5"/>
  <c r="AG176" i="5"/>
  <c r="AG178" i="5"/>
  <c r="AG180" i="5"/>
  <c r="AG182" i="5"/>
  <c r="AJ176" i="5"/>
  <c r="AJ180" i="5"/>
  <c r="AI168" i="5"/>
  <c r="AC168" i="5"/>
  <c r="AC170" i="5"/>
  <c r="AI170" i="5"/>
  <c r="AC174" i="5"/>
  <c r="AI174" i="5"/>
  <c r="AC167" i="5"/>
  <c r="AI167" i="5"/>
  <c r="AI172" i="5"/>
  <c r="AC172" i="5"/>
  <c r="AC175" i="5"/>
  <c r="AI175" i="5"/>
  <c r="AJ169" i="5"/>
  <c r="AJ171" i="5"/>
  <c r="AJ173" i="5"/>
  <c r="AG169" i="5"/>
  <c r="AG171" i="5"/>
  <c r="AG173" i="5"/>
  <c r="AI161" i="5"/>
  <c r="AC161" i="5"/>
  <c r="AC165" i="5"/>
  <c r="AI165" i="5"/>
  <c r="AI158" i="5"/>
  <c r="AC158" i="5"/>
  <c r="AC159" i="5"/>
  <c r="AI159" i="5"/>
  <c r="AI163" i="5"/>
  <c r="AC163" i="5"/>
  <c r="AI166" i="5"/>
  <c r="AC166" i="5"/>
  <c r="AJ160" i="5"/>
  <c r="AJ162" i="5"/>
  <c r="AJ164" i="5"/>
  <c r="AG160" i="5"/>
  <c r="AG162" i="5"/>
  <c r="AG164" i="5"/>
  <c r="AC150" i="5"/>
  <c r="AI150" i="5"/>
  <c r="AC152" i="5"/>
  <c r="AI152" i="5"/>
  <c r="AI156" i="5"/>
  <c r="AC156" i="5"/>
  <c r="AC154" i="5"/>
  <c r="AI154" i="5"/>
  <c r="AI157" i="5"/>
  <c r="AC157" i="5"/>
  <c r="AJ149" i="5"/>
  <c r="AJ151" i="5"/>
  <c r="AJ153" i="5"/>
  <c r="AJ155" i="5"/>
  <c r="AI141" i="5"/>
  <c r="AC141" i="5"/>
  <c r="AC147" i="5"/>
  <c r="AI147" i="5"/>
  <c r="AI143" i="5"/>
  <c r="AC143" i="5"/>
  <c r="AI145" i="5"/>
  <c r="AC145" i="5"/>
  <c r="AI148" i="5"/>
  <c r="AC148" i="5"/>
  <c r="AH140" i="5"/>
  <c r="AH142" i="5"/>
  <c r="AH144" i="5"/>
  <c r="AH146" i="5"/>
  <c r="AI134" i="5"/>
  <c r="AC134" i="5"/>
  <c r="AI132" i="5"/>
  <c r="AC132" i="5"/>
  <c r="AI138" i="5"/>
  <c r="AC138" i="5"/>
  <c r="AI136" i="5"/>
  <c r="AC136" i="5"/>
  <c r="AI139" i="5"/>
  <c r="AC139" i="5"/>
  <c r="AG133" i="5"/>
  <c r="AH137" i="5"/>
  <c r="AI123" i="5"/>
  <c r="AC123" i="5"/>
  <c r="AI129" i="5"/>
  <c r="AC129" i="5"/>
  <c r="AC125" i="5"/>
  <c r="AI125" i="5"/>
  <c r="AI127" i="5"/>
  <c r="AC127" i="5"/>
  <c r="AC130" i="5"/>
  <c r="AI130" i="5"/>
  <c r="AJ122" i="5"/>
  <c r="AJ124" i="5"/>
  <c r="AJ126" i="5"/>
  <c r="AJ128" i="5"/>
  <c r="AG122" i="5"/>
  <c r="AG124" i="5"/>
  <c r="AG126" i="5"/>
  <c r="AG128" i="5"/>
  <c r="AC114" i="5"/>
  <c r="AI114" i="5"/>
  <c r="AC120" i="5"/>
  <c r="AI120" i="5"/>
  <c r="AC116" i="5"/>
  <c r="AI116" i="5"/>
  <c r="AI118" i="5"/>
  <c r="AC118" i="5"/>
  <c r="AC121" i="5"/>
  <c r="AI121" i="5"/>
  <c r="AJ113" i="5"/>
  <c r="AJ115" i="5"/>
  <c r="AJ117" i="5"/>
  <c r="AJ119" i="5"/>
  <c r="AC105" i="5"/>
  <c r="AI105" i="5"/>
  <c r="AC104" i="5"/>
  <c r="AI104" i="5"/>
  <c r="AI111" i="5"/>
  <c r="AC111" i="5"/>
  <c r="AI107" i="5"/>
  <c r="AC107" i="5"/>
  <c r="AC109" i="5"/>
  <c r="AI109" i="5"/>
  <c r="AC112" i="5"/>
  <c r="AI112" i="5"/>
  <c r="AH106" i="5"/>
  <c r="AJ106" i="5"/>
  <c r="AJ108" i="5"/>
  <c r="AJ110" i="5"/>
  <c r="AH110" i="5"/>
  <c r="AC98" i="5"/>
  <c r="AI98" i="5"/>
  <c r="AC95" i="5"/>
  <c r="AI95" i="5"/>
  <c r="AC96" i="5"/>
  <c r="AI96" i="5"/>
  <c r="AI102" i="5"/>
  <c r="AC102" i="5"/>
  <c r="AI97" i="5"/>
  <c r="AC97" i="5"/>
  <c r="AI100" i="5"/>
  <c r="AC100" i="5"/>
  <c r="AC103" i="5"/>
  <c r="AI103" i="5"/>
  <c r="AG99" i="5"/>
  <c r="AG101" i="5"/>
  <c r="AJ101" i="5"/>
  <c r="AI87" i="5"/>
  <c r="AC87" i="5"/>
  <c r="AC93" i="5"/>
  <c r="AI93" i="5"/>
  <c r="AC89" i="5"/>
  <c r="AI89" i="5"/>
  <c r="AI91" i="5"/>
  <c r="AC91" i="5"/>
  <c r="AI94" i="5"/>
  <c r="AC94" i="5"/>
  <c r="AH86" i="5"/>
  <c r="AJ86" i="5"/>
  <c r="AJ88" i="5"/>
  <c r="AJ90" i="5"/>
  <c r="AJ92" i="5"/>
  <c r="AH90" i="5"/>
  <c r="AC78" i="5"/>
  <c r="AI78" i="5"/>
  <c r="AC84" i="5"/>
  <c r="AI84" i="5"/>
  <c r="AC80" i="5"/>
  <c r="AI80" i="5"/>
  <c r="AI82" i="5"/>
  <c r="AC82" i="5"/>
  <c r="AC85" i="5"/>
  <c r="AI85" i="5"/>
  <c r="AG77" i="5"/>
  <c r="AG81" i="5"/>
  <c r="AH77" i="5"/>
  <c r="AH81" i="5"/>
  <c r="AI73" i="5"/>
  <c r="AC73" i="5"/>
  <c r="AI70" i="5"/>
  <c r="AC70" i="5"/>
  <c r="AI74" i="5"/>
  <c r="AC74" i="5"/>
  <c r="AI69" i="5"/>
  <c r="AC69" i="5"/>
  <c r="AI71" i="5"/>
  <c r="AC71" i="5"/>
  <c r="AI75" i="5"/>
  <c r="AC75" i="5"/>
  <c r="AI72" i="5"/>
  <c r="AC72" i="5"/>
  <c r="AI76" i="5"/>
  <c r="AC76" i="5"/>
  <c r="AI65" i="5"/>
  <c r="AC65" i="5"/>
  <c r="AI60" i="5"/>
  <c r="AC60" i="5"/>
  <c r="AI61" i="5"/>
  <c r="AC61" i="5"/>
  <c r="AI62" i="5"/>
  <c r="AC62" i="5"/>
  <c r="AI66" i="5"/>
  <c r="AC66" i="5"/>
  <c r="AI64" i="5"/>
  <c r="AC64" i="5"/>
  <c r="AI59" i="5"/>
  <c r="AC59" i="5"/>
  <c r="AI63" i="5"/>
  <c r="AC63" i="5"/>
  <c r="AI67" i="5"/>
  <c r="AC67" i="5"/>
  <c r="AI55" i="5"/>
  <c r="AC55" i="5"/>
  <c r="AI52" i="5"/>
  <c r="AC52" i="5"/>
  <c r="AI56" i="5"/>
  <c r="AC56" i="5"/>
  <c r="AI53" i="5"/>
  <c r="AC53" i="5"/>
  <c r="AI57" i="5"/>
  <c r="AC57" i="5"/>
  <c r="AI51" i="5"/>
  <c r="AC51" i="5"/>
  <c r="AI50" i="5"/>
  <c r="AC50" i="5"/>
  <c r="AI54" i="5"/>
  <c r="AC54" i="5"/>
  <c r="AI58" i="5"/>
  <c r="AC58" i="5"/>
  <c r="AI46" i="5"/>
  <c r="AC46" i="5"/>
  <c r="AI43" i="5"/>
  <c r="AC43" i="5"/>
  <c r="AI47" i="5"/>
  <c r="AC47" i="5"/>
  <c r="AC44" i="5"/>
  <c r="AI44" i="5"/>
  <c r="AC48" i="5"/>
  <c r="AI48" i="5"/>
  <c r="AI42" i="5"/>
  <c r="AC42" i="5"/>
  <c r="AC41" i="5"/>
  <c r="AI41" i="5"/>
  <c r="AC45" i="5"/>
  <c r="AI45" i="5"/>
  <c r="AC49" i="5"/>
  <c r="AI49" i="5"/>
  <c r="AG33" i="5"/>
  <c r="AJ33" i="5"/>
  <c r="AH33" i="5"/>
  <c r="AJ39" i="5"/>
  <c r="AG39" i="5"/>
  <c r="AH39" i="5"/>
  <c r="AJ35" i="5"/>
  <c r="AG35" i="5"/>
  <c r="AH35" i="5"/>
  <c r="AH37" i="5"/>
  <c r="AJ37" i="5"/>
  <c r="AG37" i="5"/>
  <c r="AH40" i="5"/>
  <c r="AJ40" i="5"/>
  <c r="AG40" i="5"/>
  <c r="AH38" i="5"/>
  <c r="AG38" i="5"/>
  <c r="AJ265" i="5"/>
  <c r="AI265" i="5"/>
  <c r="AG265" i="5"/>
  <c r="AA25" i="5"/>
  <c r="AC68" i="5"/>
  <c r="AI68" i="5"/>
  <c r="AB24" i="5"/>
  <c r="AC34" i="5"/>
  <c r="AJ34" i="5" s="1"/>
  <c r="AA23" i="5"/>
  <c r="AB23" i="5" s="1"/>
  <c r="AB26" i="5"/>
  <c r="AB27" i="5"/>
  <c r="AG260" i="5" l="1"/>
  <c r="AJ260" i="5"/>
  <c r="AH260" i="5"/>
  <c r="AG261" i="5"/>
  <c r="AJ261" i="5"/>
  <c r="AH261" i="5"/>
  <c r="AG258" i="5"/>
  <c r="AH258" i="5"/>
  <c r="AJ258" i="5"/>
  <c r="AG259" i="5"/>
  <c r="AJ259" i="5"/>
  <c r="AH259" i="5"/>
  <c r="AG264" i="5"/>
  <c r="AH264" i="5"/>
  <c r="AJ264" i="5"/>
  <c r="AG263" i="5"/>
  <c r="AJ263" i="5"/>
  <c r="AH263" i="5"/>
  <c r="AG257" i="5"/>
  <c r="AJ257" i="5"/>
  <c r="AH257" i="5"/>
  <c r="AG262" i="5"/>
  <c r="AH262" i="5"/>
  <c r="AJ262" i="5"/>
  <c r="AJ255" i="5"/>
  <c r="AG255" i="5"/>
  <c r="AH255" i="5"/>
  <c r="AJ253" i="5"/>
  <c r="AH253" i="5"/>
  <c r="AG253" i="5"/>
  <c r="AJ256" i="5"/>
  <c r="AH256" i="5"/>
  <c r="AG256" i="5"/>
  <c r="AJ251" i="5"/>
  <c r="AG251" i="5"/>
  <c r="AH251" i="5"/>
  <c r="AJ249" i="5"/>
  <c r="AH249" i="5"/>
  <c r="AG249" i="5"/>
  <c r="AH246" i="5"/>
  <c r="AG246" i="5"/>
  <c r="AJ246" i="5"/>
  <c r="AH245" i="5"/>
  <c r="AJ245" i="5"/>
  <c r="AG245" i="5"/>
  <c r="AJ243" i="5"/>
  <c r="AH243" i="5"/>
  <c r="AG243" i="5"/>
  <c r="AH244" i="5"/>
  <c r="AG244" i="5"/>
  <c r="AJ244" i="5"/>
  <c r="AJ247" i="5"/>
  <c r="AH247" i="5"/>
  <c r="AG247" i="5"/>
  <c r="AH239" i="5"/>
  <c r="AJ239" i="5"/>
  <c r="AG239" i="5"/>
  <c r="AH242" i="5"/>
  <c r="AJ242" i="5"/>
  <c r="AG242" i="5"/>
  <c r="AH241" i="5"/>
  <c r="AG241" i="5"/>
  <c r="AJ241" i="5"/>
  <c r="AJ240" i="5"/>
  <c r="AH240" i="5"/>
  <c r="AG240" i="5"/>
  <c r="AJ235" i="5"/>
  <c r="AG235" i="5"/>
  <c r="AH235" i="5"/>
  <c r="AJ233" i="5"/>
  <c r="AG233" i="5"/>
  <c r="AH233" i="5"/>
  <c r="AJ232" i="5"/>
  <c r="AG232" i="5"/>
  <c r="AH232" i="5"/>
  <c r="AJ231" i="5"/>
  <c r="AH231" i="5"/>
  <c r="AG231" i="5"/>
  <c r="AJ237" i="5"/>
  <c r="AG237" i="5"/>
  <c r="AH237" i="5"/>
  <c r="AJ238" i="5"/>
  <c r="AG238" i="5"/>
  <c r="AH238" i="5"/>
  <c r="AJ230" i="5"/>
  <c r="AG230" i="5"/>
  <c r="AH230" i="5"/>
  <c r="AH225" i="5"/>
  <c r="AG225" i="5"/>
  <c r="AJ225" i="5"/>
  <c r="AH223" i="5"/>
  <c r="AG223" i="5"/>
  <c r="AJ223" i="5"/>
  <c r="AH228" i="5"/>
  <c r="AG228" i="5"/>
  <c r="AJ228" i="5"/>
  <c r="AH229" i="5"/>
  <c r="AG229" i="5"/>
  <c r="AJ229" i="5"/>
  <c r="AH221" i="5"/>
  <c r="AG221" i="5"/>
  <c r="AJ221" i="5"/>
  <c r="AH224" i="5"/>
  <c r="AG224" i="5"/>
  <c r="AJ224" i="5"/>
  <c r="AH227" i="5"/>
  <c r="AG227" i="5"/>
  <c r="AJ227" i="5"/>
  <c r="AH226" i="5"/>
  <c r="AG226" i="5"/>
  <c r="AJ226" i="5"/>
  <c r="AH222" i="5"/>
  <c r="AG222" i="5"/>
  <c r="AJ222" i="5"/>
  <c r="AH217" i="5"/>
  <c r="AG217" i="5"/>
  <c r="AJ217" i="5"/>
  <c r="AH216" i="5"/>
  <c r="AG216" i="5"/>
  <c r="AJ216" i="5"/>
  <c r="AH218" i="5"/>
  <c r="AG218" i="5"/>
  <c r="AJ218" i="5"/>
  <c r="AH213" i="5"/>
  <c r="AG213" i="5"/>
  <c r="AJ213" i="5"/>
  <c r="AH219" i="5"/>
  <c r="AG219" i="5"/>
  <c r="AJ219" i="5"/>
  <c r="AH220" i="5"/>
  <c r="AG220" i="5"/>
  <c r="AJ220" i="5"/>
  <c r="AH212" i="5"/>
  <c r="AG212" i="5"/>
  <c r="AJ212" i="5"/>
  <c r="AH215" i="5"/>
  <c r="AG215" i="5"/>
  <c r="AJ215" i="5"/>
  <c r="AH214" i="5"/>
  <c r="AG214" i="5"/>
  <c r="AJ214" i="5"/>
  <c r="AG208" i="5"/>
  <c r="AH208" i="5"/>
  <c r="AJ208" i="5"/>
  <c r="AG210" i="5"/>
  <c r="AH210" i="5"/>
  <c r="AJ210" i="5"/>
  <c r="AG211" i="5"/>
  <c r="AJ211" i="5"/>
  <c r="AH211" i="5"/>
  <c r="AG206" i="5"/>
  <c r="AJ206" i="5"/>
  <c r="AH206" i="5"/>
  <c r="AG204" i="5"/>
  <c r="AJ204" i="5"/>
  <c r="AH204" i="5"/>
  <c r="AJ201" i="5"/>
  <c r="AH201" i="5"/>
  <c r="AG201" i="5"/>
  <c r="AJ199" i="5"/>
  <c r="AG199" i="5"/>
  <c r="AH199" i="5"/>
  <c r="AJ196" i="5"/>
  <c r="AH196" i="5"/>
  <c r="AG196" i="5"/>
  <c r="AJ198" i="5"/>
  <c r="AH198" i="5"/>
  <c r="AG198" i="5"/>
  <c r="AJ197" i="5"/>
  <c r="AG197" i="5"/>
  <c r="AH197" i="5"/>
  <c r="AJ200" i="5"/>
  <c r="AG200" i="5"/>
  <c r="AH200" i="5"/>
  <c r="AJ202" i="5"/>
  <c r="AG202" i="5"/>
  <c r="AH202" i="5"/>
  <c r="AJ194" i="5"/>
  <c r="AH194" i="5"/>
  <c r="AG194" i="5"/>
  <c r="AJ195" i="5"/>
  <c r="AG195" i="5"/>
  <c r="AH195" i="5"/>
  <c r="AJ187" i="5"/>
  <c r="AH187" i="5"/>
  <c r="AG187" i="5"/>
  <c r="AJ189" i="5"/>
  <c r="AH189" i="5"/>
  <c r="AG189" i="5"/>
  <c r="AH188" i="5"/>
  <c r="AG188" i="5"/>
  <c r="AJ188" i="5"/>
  <c r="AH193" i="5"/>
  <c r="AG193" i="5"/>
  <c r="AJ193" i="5"/>
  <c r="AH185" i="5"/>
  <c r="AJ185" i="5"/>
  <c r="AG185" i="5"/>
  <c r="AJ192" i="5"/>
  <c r="AH192" i="5"/>
  <c r="AG192" i="5"/>
  <c r="AH191" i="5"/>
  <c r="AG191" i="5"/>
  <c r="AJ191" i="5"/>
  <c r="AH190" i="5"/>
  <c r="AG190" i="5"/>
  <c r="AJ190" i="5"/>
  <c r="AH186" i="5"/>
  <c r="AG186" i="5"/>
  <c r="AJ186" i="5"/>
  <c r="AH183" i="5"/>
  <c r="AJ183" i="5"/>
  <c r="AG183" i="5"/>
  <c r="AH181" i="5"/>
  <c r="AG181" i="5"/>
  <c r="AJ181" i="5"/>
  <c r="AH177" i="5"/>
  <c r="AG177" i="5"/>
  <c r="AJ177" i="5"/>
  <c r="AH184" i="5"/>
  <c r="AG184" i="5"/>
  <c r="AJ184" i="5"/>
  <c r="AH179" i="5"/>
  <c r="AG179" i="5"/>
  <c r="AJ179" i="5"/>
  <c r="AH175" i="5"/>
  <c r="AG175" i="5"/>
  <c r="AJ175" i="5"/>
  <c r="AH167" i="5"/>
  <c r="AG167" i="5"/>
  <c r="AJ167" i="5"/>
  <c r="AH170" i="5"/>
  <c r="AG170" i="5"/>
  <c r="AJ170" i="5"/>
  <c r="AH172" i="5"/>
  <c r="AG172" i="5"/>
  <c r="AJ172" i="5"/>
  <c r="AH168" i="5"/>
  <c r="AG168" i="5"/>
  <c r="AJ168" i="5"/>
  <c r="AH174" i="5"/>
  <c r="AG174" i="5"/>
  <c r="AJ174" i="5"/>
  <c r="AH166" i="5"/>
  <c r="AG166" i="5"/>
  <c r="AJ166" i="5"/>
  <c r="AH159" i="5"/>
  <c r="AG159" i="5"/>
  <c r="AJ159" i="5"/>
  <c r="AH165" i="5"/>
  <c r="AG165" i="5"/>
  <c r="AJ165" i="5"/>
  <c r="AH163" i="5"/>
  <c r="AG163" i="5"/>
  <c r="AJ163" i="5"/>
  <c r="AH158" i="5"/>
  <c r="AG158" i="5"/>
  <c r="AJ158" i="5"/>
  <c r="AH161" i="5"/>
  <c r="AG161" i="5"/>
  <c r="AJ161" i="5"/>
  <c r="AG154" i="5"/>
  <c r="AJ154" i="5"/>
  <c r="AH154" i="5"/>
  <c r="AG152" i="5"/>
  <c r="AJ152" i="5"/>
  <c r="AH152" i="5"/>
  <c r="AG157" i="5"/>
  <c r="AH157" i="5"/>
  <c r="AJ157" i="5"/>
  <c r="AG156" i="5"/>
  <c r="AJ156" i="5"/>
  <c r="AH156" i="5"/>
  <c r="AG150" i="5"/>
  <c r="AH150" i="5"/>
  <c r="AJ150" i="5"/>
  <c r="AJ147" i="5"/>
  <c r="AG147" i="5"/>
  <c r="AH147" i="5"/>
  <c r="AJ145" i="5"/>
  <c r="AH145" i="5"/>
  <c r="AG145" i="5"/>
  <c r="AJ148" i="5"/>
  <c r="AG148" i="5"/>
  <c r="AH148" i="5"/>
  <c r="AJ143" i="5"/>
  <c r="AG143" i="5"/>
  <c r="AH143" i="5"/>
  <c r="AJ141" i="5"/>
  <c r="AG141" i="5"/>
  <c r="AH141" i="5"/>
  <c r="AJ139" i="5"/>
  <c r="AH139" i="5"/>
  <c r="AG139" i="5"/>
  <c r="AG138" i="5"/>
  <c r="AH138" i="5"/>
  <c r="AJ138" i="5"/>
  <c r="AH134" i="5"/>
  <c r="AG134" i="5"/>
  <c r="AJ134" i="5"/>
  <c r="AJ136" i="5"/>
  <c r="AH136" i="5"/>
  <c r="AG136" i="5"/>
  <c r="AH132" i="5"/>
  <c r="AG132" i="5"/>
  <c r="AJ132" i="5"/>
  <c r="AH129" i="5"/>
  <c r="AG129" i="5"/>
  <c r="AJ129" i="5"/>
  <c r="AH127" i="5"/>
  <c r="AG127" i="5"/>
  <c r="AJ127" i="5"/>
  <c r="AH123" i="5"/>
  <c r="AG123" i="5"/>
  <c r="AJ123" i="5"/>
  <c r="AH130" i="5"/>
  <c r="AG130" i="5"/>
  <c r="AJ130" i="5"/>
  <c r="AH125" i="5"/>
  <c r="AG125" i="5"/>
  <c r="AJ125" i="5"/>
  <c r="AG118" i="5"/>
  <c r="AJ118" i="5"/>
  <c r="AH118" i="5"/>
  <c r="AG120" i="5"/>
  <c r="AJ120" i="5"/>
  <c r="AH120" i="5"/>
  <c r="AG121" i="5"/>
  <c r="AH121" i="5"/>
  <c r="AJ121" i="5"/>
  <c r="AG116" i="5"/>
  <c r="AH116" i="5"/>
  <c r="AJ116" i="5"/>
  <c r="AG114" i="5"/>
  <c r="AJ114" i="5"/>
  <c r="AH114" i="5"/>
  <c r="AG112" i="5"/>
  <c r="AJ112" i="5"/>
  <c r="AH112" i="5"/>
  <c r="AG104" i="5"/>
  <c r="AJ104" i="5"/>
  <c r="AH104" i="5"/>
  <c r="AG111" i="5"/>
  <c r="AJ111" i="5"/>
  <c r="AH111" i="5"/>
  <c r="AG107" i="5"/>
  <c r="AJ107" i="5"/>
  <c r="AH107" i="5"/>
  <c r="AG109" i="5"/>
  <c r="AJ109" i="5"/>
  <c r="AH109" i="5"/>
  <c r="AG105" i="5"/>
  <c r="AH105" i="5"/>
  <c r="AJ105" i="5"/>
  <c r="AH100" i="5"/>
  <c r="AG100" i="5"/>
  <c r="AJ100" i="5"/>
  <c r="AH102" i="5"/>
  <c r="AJ102" i="5"/>
  <c r="AG102" i="5"/>
  <c r="AH95" i="5"/>
  <c r="AJ95" i="5"/>
  <c r="AG95" i="5"/>
  <c r="AH97" i="5"/>
  <c r="AG97" i="5"/>
  <c r="AJ97" i="5"/>
  <c r="AH103" i="5"/>
  <c r="AG103" i="5"/>
  <c r="AJ103" i="5"/>
  <c r="AH96" i="5"/>
  <c r="AG96" i="5"/>
  <c r="AJ96" i="5"/>
  <c r="AH98" i="5"/>
  <c r="AG98" i="5"/>
  <c r="AJ98" i="5"/>
  <c r="AG93" i="5"/>
  <c r="AJ93" i="5"/>
  <c r="AH93" i="5"/>
  <c r="AG91" i="5"/>
  <c r="AJ91" i="5"/>
  <c r="AH91" i="5"/>
  <c r="AG94" i="5"/>
  <c r="AH94" i="5"/>
  <c r="AJ94" i="5"/>
  <c r="AG87" i="5"/>
  <c r="AH87" i="5"/>
  <c r="AJ87" i="5"/>
  <c r="AG89" i="5"/>
  <c r="AJ89" i="5"/>
  <c r="AH89" i="5"/>
  <c r="AJ84" i="5"/>
  <c r="AH84" i="5"/>
  <c r="AG84" i="5"/>
  <c r="AJ82" i="5"/>
  <c r="AH82" i="5"/>
  <c r="AG82" i="5"/>
  <c r="AJ85" i="5"/>
  <c r="AH85" i="5"/>
  <c r="AG85" i="5"/>
  <c r="AJ80" i="5"/>
  <c r="AH80" i="5"/>
  <c r="AG80" i="5"/>
  <c r="AJ78" i="5"/>
  <c r="AG78" i="5"/>
  <c r="AH78" i="5"/>
  <c r="AH70" i="5"/>
  <c r="AG70" i="5"/>
  <c r="AJ70" i="5"/>
  <c r="AH76" i="5"/>
  <c r="AG76" i="5"/>
  <c r="AJ76" i="5"/>
  <c r="AH69" i="5"/>
  <c r="AG69" i="5"/>
  <c r="AJ69" i="5"/>
  <c r="AH72" i="5"/>
  <c r="AG72" i="5"/>
  <c r="AJ72" i="5"/>
  <c r="AH71" i="5"/>
  <c r="AG71" i="5"/>
  <c r="AJ71" i="5"/>
  <c r="AH74" i="5"/>
  <c r="AG74" i="5"/>
  <c r="AJ74" i="5"/>
  <c r="AH73" i="5"/>
  <c r="AG73" i="5"/>
  <c r="AJ73" i="5"/>
  <c r="AH75" i="5"/>
  <c r="AG75" i="5"/>
  <c r="AJ75" i="5"/>
  <c r="AH63" i="5"/>
  <c r="AG63" i="5"/>
  <c r="AJ63" i="5"/>
  <c r="AH64" i="5"/>
  <c r="AG64" i="5"/>
  <c r="AJ64" i="5"/>
  <c r="AH62" i="5"/>
  <c r="AG62" i="5"/>
  <c r="AJ62" i="5"/>
  <c r="AH67" i="5"/>
  <c r="AG67" i="5"/>
  <c r="AJ67" i="5"/>
  <c r="AH59" i="5"/>
  <c r="AG59" i="5"/>
  <c r="AJ59" i="5"/>
  <c r="AH66" i="5"/>
  <c r="AG66" i="5"/>
  <c r="AJ66" i="5"/>
  <c r="AH61" i="5"/>
  <c r="AG61" i="5"/>
  <c r="AJ61" i="5"/>
  <c r="AH65" i="5"/>
  <c r="AG65" i="5"/>
  <c r="AJ65" i="5"/>
  <c r="AH60" i="5"/>
  <c r="AG60" i="5"/>
  <c r="AJ60" i="5"/>
  <c r="AG54" i="5"/>
  <c r="AJ54" i="5"/>
  <c r="AH54" i="5"/>
  <c r="AH53" i="5"/>
  <c r="AG53" i="5"/>
  <c r="AJ53" i="5"/>
  <c r="AG52" i="5"/>
  <c r="AJ52" i="5"/>
  <c r="AH52" i="5"/>
  <c r="AG58" i="5"/>
  <c r="AJ58" i="5"/>
  <c r="AH58" i="5"/>
  <c r="AG50" i="5"/>
  <c r="AJ50" i="5"/>
  <c r="AH50" i="5"/>
  <c r="AH57" i="5"/>
  <c r="AG57" i="5"/>
  <c r="AJ57" i="5"/>
  <c r="AG56" i="5"/>
  <c r="AJ56" i="5"/>
  <c r="AH56" i="5"/>
  <c r="AH55" i="5"/>
  <c r="AG55" i="5"/>
  <c r="AJ55" i="5"/>
  <c r="AH51" i="5"/>
  <c r="AG51" i="5"/>
  <c r="AJ51" i="5"/>
  <c r="AG43" i="5"/>
  <c r="AJ43" i="5"/>
  <c r="AH43" i="5"/>
  <c r="AH45" i="5"/>
  <c r="AG45" i="5"/>
  <c r="AJ45" i="5"/>
  <c r="AG44" i="5"/>
  <c r="AH44" i="5"/>
  <c r="AJ44" i="5"/>
  <c r="AG47" i="5"/>
  <c r="AJ47" i="5"/>
  <c r="AH47" i="5"/>
  <c r="AG46" i="5"/>
  <c r="AH46" i="5"/>
  <c r="AJ46" i="5"/>
  <c r="AG42" i="5"/>
  <c r="AH42" i="5"/>
  <c r="AJ42" i="5"/>
  <c r="AH49" i="5"/>
  <c r="AG49" i="5"/>
  <c r="AJ49" i="5"/>
  <c r="AH41" i="5"/>
  <c r="AJ41" i="5"/>
  <c r="AG41" i="5"/>
  <c r="AH48" i="5"/>
  <c r="AJ48" i="5"/>
  <c r="AG48" i="5"/>
  <c r="AB25" i="5"/>
  <c r="AI25" i="5" s="1"/>
  <c r="AC32" i="5"/>
  <c r="AG68" i="5"/>
  <c r="AH68" i="5"/>
  <c r="AJ68" i="5"/>
  <c r="AH34" i="5"/>
  <c r="AG34" i="5"/>
  <c r="AI28" i="5"/>
  <c r="AI26" i="5"/>
  <c r="AI27" i="5"/>
  <c r="AJ32" i="5" l="1"/>
  <c r="AG32" i="5"/>
  <c r="AH32" i="5"/>
  <c r="AI29" i="5"/>
  <c r="AC30" i="5"/>
  <c r="AI30" i="5" l="1"/>
  <c r="AI31" i="5"/>
  <c r="C49" i="18"/>
  <c r="C17" i="18"/>
  <c r="B17" i="18"/>
  <c r="C16" i="18"/>
  <c r="B16" i="18"/>
  <c r="C15" i="18"/>
  <c r="B15" i="18"/>
  <c r="C14" i="18"/>
  <c r="B14" i="18"/>
  <c r="C13" i="18"/>
  <c r="B13" i="18"/>
  <c r="C12" i="18"/>
  <c r="B12" i="18"/>
  <c r="C11" i="18"/>
  <c r="B11" i="18"/>
  <c r="C10" i="18"/>
  <c r="B10" i="18"/>
  <c r="C9" i="18"/>
  <c r="B9" i="18"/>
  <c r="C8" i="18"/>
  <c r="B8" i="18"/>
  <c r="C7" i="18"/>
  <c r="B7" i="18"/>
  <c r="C6" i="18"/>
  <c r="B6" i="18"/>
  <c r="Z5" i="18"/>
  <c r="Y5" i="18"/>
  <c r="W5" i="18"/>
  <c r="V5" i="18"/>
  <c r="U5" i="18"/>
  <c r="S5" i="18"/>
  <c r="R5" i="18"/>
  <c r="Q5" i="18"/>
  <c r="O5" i="18"/>
  <c r="N5" i="18"/>
  <c r="M5" i="18"/>
  <c r="K5" i="18"/>
  <c r="C5" i="18"/>
  <c r="B5" i="18"/>
  <c r="X4" i="18"/>
  <c r="T4" i="18"/>
  <c r="P4" i="18"/>
  <c r="L4" i="18"/>
  <c r="H4" i="18"/>
  <c r="D4" i="18"/>
  <c r="X3" i="18"/>
  <c r="T3" i="18"/>
  <c r="P3" i="18"/>
  <c r="L3" i="18"/>
  <c r="H3" i="18"/>
  <c r="D3" i="18"/>
  <c r="C49" i="17"/>
  <c r="C17" i="17"/>
  <c r="B17" i="17"/>
  <c r="C16" i="17"/>
  <c r="B16" i="17"/>
  <c r="C15" i="17"/>
  <c r="B15" i="17"/>
  <c r="C14" i="17"/>
  <c r="B14" i="17"/>
  <c r="C13" i="17"/>
  <c r="B13" i="17"/>
  <c r="C12" i="17"/>
  <c r="B12" i="17"/>
  <c r="C11" i="17"/>
  <c r="B11" i="17"/>
  <c r="C10" i="17"/>
  <c r="B10" i="17"/>
  <c r="C9" i="17"/>
  <c r="B9" i="17"/>
  <c r="C8" i="17"/>
  <c r="B8" i="17"/>
  <c r="C7" i="17"/>
  <c r="B7" i="17"/>
  <c r="C6" i="17"/>
  <c r="B6" i="17"/>
  <c r="Z5" i="17"/>
  <c r="Y5" i="17"/>
  <c r="W5" i="17"/>
  <c r="V5" i="17"/>
  <c r="U5" i="17"/>
  <c r="S5" i="17"/>
  <c r="R5" i="17"/>
  <c r="Q5" i="17"/>
  <c r="O5" i="17"/>
  <c r="N5" i="17"/>
  <c r="M5" i="17"/>
  <c r="K5" i="17"/>
  <c r="C5" i="17"/>
  <c r="B5" i="17"/>
  <c r="X4" i="17"/>
  <c r="T4" i="17"/>
  <c r="P4" i="17"/>
  <c r="L4" i="17"/>
  <c r="H4" i="17"/>
  <c r="D4" i="17"/>
  <c r="X3" i="17"/>
  <c r="T3" i="17"/>
  <c r="P3" i="17"/>
  <c r="L3" i="17"/>
  <c r="H3" i="17"/>
  <c r="D3" i="17"/>
  <c r="E25" i="16" l="1"/>
  <c r="E24" i="16"/>
  <c r="E23" i="16"/>
  <c r="E22" i="16"/>
  <c r="B20" i="6" s="1"/>
  <c r="D20" i="6" s="1"/>
  <c r="E21" i="16"/>
  <c r="E20" i="16"/>
  <c r="E19" i="16"/>
  <c r="E18" i="16"/>
  <c r="E17" i="16"/>
  <c r="E16" i="16"/>
  <c r="E15" i="16"/>
  <c r="E14" i="16"/>
  <c r="E13" i="16"/>
  <c r="E12" i="16"/>
  <c r="E11" i="16"/>
  <c r="E10" i="16"/>
  <c r="E9" i="16"/>
  <c r="E7" i="16"/>
  <c r="E6" i="16"/>
  <c r="F25" i="16"/>
  <c r="F24" i="16"/>
  <c r="F23" i="16"/>
  <c r="F22" i="16"/>
  <c r="F21" i="16"/>
  <c r="F20" i="16"/>
  <c r="F19" i="16"/>
  <c r="F18" i="16"/>
  <c r="F17" i="16"/>
  <c r="F16" i="16"/>
  <c r="F15" i="16"/>
  <c r="F14" i="16"/>
  <c r="F13" i="16"/>
  <c r="F12" i="16"/>
  <c r="F11" i="16"/>
  <c r="F10" i="16"/>
  <c r="F9" i="16"/>
  <c r="F7" i="16"/>
  <c r="F6" i="16"/>
  <c r="B8" i="16"/>
  <c r="F8" i="16" s="1"/>
  <c r="J27" i="5"/>
  <c r="H27" i="5"/>
  <c r="E27" i="5"/>
  <c r="N27" i="5" s="1"/>
  <c r="J26" i="5"/>
  <c r="E26" i="5"/>
  <c r="H26" i="5" s="1"/>
  <c r="E25" i="5"/>
  <c r="H25" i="5" s="1"/>
  <c r="E24" i="5"/>
  <c r="F24" i="5" s="1"/>
  <c r="O24" i="5" s="1"/>
  <c r="AA17" i="5"/>
  <c r="J17" i="5"/>
  <c r="H17" i="5"/>
  <c r="E17" i="5"/>
  <c r="F17" i="5" s="1"/>
  <c r="AA16" i="5"/>
  <c r="J16" i="5"/>
  <c r="H16" i="5"/>
  <c r="E16" i="5"/>
  <c r="N16" i="5" s="1"/>
  <c r="AA9" i="5"/>
  <c r="AA8" i="5"/>
  <c r="AA13" i="5"/>
  <c r="N6" i="5"/>
  <c r="J12" i="5"/>
  <c r="J11" i="5"/>
  <c r="J10" i="5"/>
  <c r="J9" i="5"/>
  <c r="J8" i="5"/>
  <c r="J7" i="5"/>
  <c r="J6" i="5"/>
  <c r="J5" i="5"/>
  <c r="J4" i="5"/>
  <c r="E40" i="5"/>
  <c r="E39" i="5"/>
  <c r="E38" i="5"/>
  <c r="E37" i="5"/>
  <c r="E36" i="5"/>
  <c r="E35" i="5"/>
  <c r="E34" i="5"/>
  <c r="E33" i="5"/>
  <c r="E32" i="5"/>
  <c r="E12" i="5"/>
  <c r="N12" i="5" s="1"/>
  <c r="E11" i="5"/>
  <c r="E10" i="5"/>
  <c r="E9" i="5"/>
  <c r="F9" i="5" s="1"/>
  <c r="L9" i="5" s="1"/>
  <c r="E8" i="5"/>
  <c r="F8" i="5" s="1"/>
  <c r="E7" i="5"/>
  <c r="E6" i="5"/>
  <c r="E5" i="5"/>
  <c r="N5" i="5" s="1"/>
  <c r="E4" i="5"/>
  <c r="H9" i="5"/>
  <c r="H8" i="5"/>
  <c r="H28" i="5"/>
  <c r="H29" i="5"/>
  <c r="H30" i="5"/>
  <c r="H31" i="5"/>
  <c r="H21" i="5"/>
  <c r="H20" i="5"/>
  <c r="H19" i="5"/>
  <c r="H18" i="5"/>
  <c r="H15" i="5"/>
  <c r="H14" i="5"/>
  <c r="H13" i="5"/>
  <c r="AA21" i="5"/>
  <c r="AA12" i="5"/>
  <c r="J21" i="5"/>
  <c r="E21" i="5"/>
  <c r="N21" i="5" s="1"/>
  <c r="H12" i="5"/>
  <c r="D22" i="16"/>
  <c r="K5" i="1"/>
  <c r="M5" i="1"/>
  <c r="N5" i="1"/>
  <c r="O5" i="1"/>
  <c r="Q5" i="1"/>
  <c r="R5" i="1"/>
  <c r="S5" i="1"/>
  <c r="U5" i="1"/>
  <c r="V5" i="1"/>
  <c r="W5" i="1"/>
  <c r="Y5" i="1"/>
  <c r="Z5" i="1"/>
  <c r="N9" i="5" l="1"/>
  <c r="N26" i="5"/>
  <c r="E8" i="16"/>
  <c r="B26" i="16"/>
  <c r="F26" i="5"/>
  <c r="L26" i="5" s="1"/>
  <c r="O26" i="5"/>
  <c r="F27" i="5"/>
  <c r="F25" i="5"/>
  <c r="H24" i="5"/>
  <c r="L17" i="5"/>
  <c r="O17" i="5"/>
  <c r="L8" i="5"/>
  <c r="O8" i="5"/>
  <c r="N8" i="5"/>
  <c r="O9" i="5"/>
  <c r="P9" i="5" s="1"/>
  <c r="N17" i="5"/>
  <c r="F16" i="5"/>
  <c r="F12" i="5"/>
  <c r="L12" i="5" s="1"/>
  <c r="F21" i="5"/>
  <c r="BI14" i="11"/>
  <c r="BI13" i="11"/>
  <c r="BI12" i="11"/>
  <c r="BI11" i="11"/>
  <c r="BI10" i="11"/>
  <c r="BI9" i="11"/>
  <c r="BI8" i="11"/>
  <c r="BC14" i="11"/>
  <c r="BC13" i="11"/>
  <c r="BC12" i="11"/>
  <c r="BC11" i="11"/>
  <c r="BC10" i="11"/>
  <c r="BC9" i="11"/>
  <c r="BC8" i="11"/>
  <c r="AW14" i="11"/>
  <c r="AW13" i="11"/>
  <c r="AW12" i="11"/>
  <c r="AW11" i="11"/>
  <c r="AW10" i="11"/>
  <c r="AW9" i="11"/>
  <c r="AW8" i="11"/>
  <c r="AW7" i="11"/>
  <c r="B9" i="1"/>
  <c r="C9" i="1"/>
  <c r="K14" i="11"/>
  <c r="K13" i="11"/>
  <c r="K12" i="11"/>
  <c r="K11" i="11"/>
  <c r="K10" i="11"/>
  <c r="K9" i="11"/>
  <c r="K8" i="11"/>
  <c r="K7" i="11"/>
  <c r="BI7" i="11" s="1"/>
  <c r="K6" i="11"/>
  <c r="BI6" i="11" s="1"/>
  <c r="J14" i="11"/>
  <c r="J13" i="11"/>
  <c r="J12" i="11"/>
  <c r="J11" i="11"/>
  <c r="J10" i="11"/>
  <c r="J9" i="11"/>
  <c r="J8" i="11"/>
  <c r="J7" i="11"/>
  <c r="BC7" i="11" s="1"/>
  <c r="J6" i="11"/>
  <c r="BC6" i="11" s="1"/>
  <c r="I14" i="11"/>
  <c r="I13" i="11"/>
  <c r="I12" i="11"/>
  <c r="I11" i="11"/>
  <c r="I10" i="11"/>
  <c r="I9" i="11"/>
  <c r="I8" i="11"/>
  <c r="I7" i="11"/>
  <c r="I6" i="11"/>
  <c r="AW6" i="11" s="1"/>
  <c r="J180" i="5"/>
  <c r="H180" i="5"/>
  <c r="E180" i="5"/>
  <c r="N180" i="5" s="1"/>
  <c r="J179" i="5"/>
  <c r="H179" i="5"/>
  <c r="E179" i="5"/>
  <c r="N179" i="5" s="1"/>
  <c r="J178" i="5"/>
  <c r="H178" i="5"/>
  <c r="E178" i="5"/>
  <c r="F178" i="5" s="1"/>
  <c r="L178" i="5" s="1"/>
  <c r="J171" i="5"/>
  <c r="H171" i="5"/>
  <c r="E171" i="5"/>
  <c r="N171" i="5" s="1"/>
  <c r="J170" i="5"/>
  <c r="H170" i="5"/>
  <c r="E170" i="5"/>
  <c r="N170" i="5" s="1"/>
  <c r="J169" i="5"/>
  <c r="H169" i="5"/>
  <c r="E169" i="5"/>
  <c r="N169" i="5" s="1"/>
  <c r="J162" i="5"/>
  <c r="H162" i="5"/>
  <c r="E162" i="5"/>
  <c r="N162" i="5" s="1"/>
  <c r="J161" i="5"/>
  <c r="H161" i="5"/>
  <c r="E161" i="5"/>
  <c r="N161" i="5" s="1"/>
  <c r="J160" i="5"/>
  <c r="H160" i="5"/>
  <c r="E160" i="5"/>
  <c r="N160" i="5" s="1"/>
  <c r="J153" i="5"/>
  <c r="H153" i="5"/>
  <c r="E153" i="5"/>
  <c r="N153" i="5" s="1"/>
  <c r="J152" i="5"/>
  <c r="H152" i="5"/>
  <c r="E152" i="5"/>
  <c r="N152" i="5" s="1"/>
  <c r="J151" i="5"/>
  <c r="H151" i="5"/>
  <c r="E151" i="5"/>
  <c r="N151" i="5" s="1"/>
  <c r="J144" i="5"/>
  <c r="H144" i="5"/>
  <c r="E144" i="5"/>
  <c r="N144" i="5" s="1"/>
  <c r="J143" i="5"/>
  <c r="H143" i="5"/>
  <c r="E143" i="5"/>
  <c r="N143" i="5" s="1"/>
  <c r="J142" i="5"/>
  <c r="H142" i="5"/>
  <c r="E142" i="5"/>
  <c r="N142" i="5" s="1"/>
  <c r="J135" i="5"/>
  <c r="H135" i="5"/>
  <c r="E135" i="5"/>
  <c r="F135" i="5" s="1"/>
  <c r="L135" i="5" s="1"/>
  <c r="J134" i="5"/>
  <c r="H134" i="5"/>
  <c r="E134" i="5"/>
  <c r="N134" i="5" s="1"/>
  <c r="J133" i="5"/>
  <c r="H133" i="5"/>
  <c r="E133" i="5"/>
  <c r="N133" i="5" s="1"/>
  <c r="J126" i="5"/>
  <c r="H126" i="5"/>
  <c r="E126" i="5"/>
  <c r="F126" i="5" s="1"/>
  <c r="L126" i="5" s="1"/>
  <c r="J125" i="5"/>
  <c r="H125" i="5"/>
  <c r="E125" i="5"/>
  <c r="N125" i="5" s="1"/>
  <c r="J124" i="5"/>
  <c r="H124" i="5"/>
  <c r="E124" i="5"/>
  <c r="N124" i="5" s="1"/>
  <c r="J117" i="5"/>
  <c r="H117" i="5"/>
  <c r="E117" i="5"/>
  <c r="F117" i="5" s="1"/>
  <c r="L117" i="5" s="1"/>
  <c r="J116" i="5"/>
  <c r="H116" i="5"/>
  <c r="E116" i="5"/>
  <c r="N116" i="5" s="1"/>
  <c r="J115" i="5"/>
  <c r="H115" i="5"/>
  <c r="E115" i="5"/>
  <c r="N115" i="5" s="1"/>
  <c r="J108" i="5"/>
  <c r="H108" i="5"/>
  <c r="E108" i="5"/>
  <c r="N108" i="5" s="1"/>
  <c r="J107" i="5"/>
  <c r="H107" i="5"/>
  <c r="E107" i="5"/>
  <c r="N107" i="5" s="1"/>
  <c r="J106" i="5"/>
  <c r="H106" i="5"/>
  <c r="E106" i="5"/>
  <c r="F106" i="5" s="1"/>
  <c r="O106" i="5" s="1"/>
  <c r="J99" i="5"/>
  <c r="H99" i="5"/>
  <c r="E99" i="5"/>
  <c r="F99" i="5" s="1"/>
  <c r="L99" i="5" s="1"/>
  <c r="J98" i="5"/>
  <c r="H98" i="5"/>
  <c r="E98" i="5"/>
  <c r="N98" i="5" s="1"/>
  <c r="J97" i="5"/>
  <c r="H97" i="5"/>
  <c r="E97" i="5"/>
  <c r="N97" i="5" s="1"/>
  <c r="J90" i="5"/>
  <c r="H90" i="5"/>
  <c r="E90" i="5"/>
  <c r="N90" i="5" s="1"/>
  <c r="J89" i="5"/>
  <c r="H89" i="5"/>
  <c r="E89" i="5"/>
  <c r="N89" i="5" s="1"/>
  <c r="J88" i="5"/>
  <c r="H88" i="5"/>
  <c r="E88" i="5"/>
  <c r="N88" i="5" s="1"/>
  <c r="J81" i="5"/>
  <c r="H81" i="5"/>
  <c r="E81" i="5"/>
  <c r="N81" i="5" s="1"/>
  <c r="J80" i="5"/>
  <c r="H80" i="5"/>
  <c r="E80" i="5"/>
  <c r="N80" i="5" s="1"/>
  <c r="J79" i="5"/>
  <c r="H79" i="5"/>
  <c r="E79" i="5"/>
  <c r="N79" i="5" s="1"/>
  <c r="J72" i="5"/>
  <c r="H72" i="5"/>
  <c r="E72" i="5"/>
  <c r="N72" i="5" s="1"/>
  <c r="J71" i="5"/>
  <c r="H71" i="5"/>
  <c r="E71" i="5"/>
  <c r="N71" i="5" s="1"/>
  <c r="J70" i="5"/>
  <c r="H70" i="5"/>
  <c r="E70" i="5"/>
  <c r="N70" i="5" s="1"/>
  <c r="J46" i="5"/>
  <c r="H46" i="5"/>
  <c r="E46" i="5"/>
  <c r="N46" i="5" s="1"/>
  <c r="J45" i="5"/>
  <c r="H45" i="5"/>
  <c r="E45" i="5"/>
  <c r="F45" i="5" s="1"/>
  <c r="J44" i="5"/>
  <c r="H44" i="5"/>
  <c r="E44" i="5"/>
  <c r="N44" i="5" s="1"/>
  <c r="J63" i="5"/>
  <c r="H63" i="5"/>
  <c r="E63" i="5"/>
  <c r="N63" i="5" s="1"/>
  <c r="J62" i="5"/>
  <c r="H62" i="5"/>
  <c r="E62" i="5"/>
  <c r="N62" i="5" s="1"/>
  <c r="J61" i="5"/>
  <c r="H61" i="5"/>
  <c r="E61" i="5"/>
  <c r="N61" i="5" s="1"/>
  <c r="J54" i="5"/>
  <c r="H54" i="5"/>
  <c r="E54" i="5"/>
  <c r="N54" i="5" s="1"/>
  <c r="J53" i="5"/>
  <c r="H53" i="5"/>
  <c r="E53" i="5"/>
  <c r="N53" i="5" s="1"/>
  <c r="J52" i="5"/>
  <c r="H52" i="5"/>
  <c r="E52" i="5"/>
  <c r="N52" i="5" s="1"/>
  <c r="J37" i="5"/>
  <c r="H37" i="5"/>
  <c r="N37" i="5"/>
  <c r="J36" i="5"/>
  <c r="H36" i="5"/>
  <c r="F36" i="5"/>
  <c r="L36" i="5" s="1"/>
  <c r="J35" i="5"/>
  <c r="H35" i="5"/>
  <c r="N35" i="5"/>
  <c r="J189" i="5"/>
  <c r="H189" i="5"/>
  <c r="E189" i="5"/>
  <c r="F189" i="5" s="1"/>
  <c r="L189" i="5" s="1"/>
  <c r="J188" i="5"/>
  <c r="H188" i="5"/>
  <c r="E188" i="5"/>
  <c r="N188" i="5" s="1"/>
  <c r="J187" i="5"/>
  <c r="H187" i="5"/>
  <c r="E187" i="5"/>
  <c r="N187" i="5" s="1"/>
  <c r="J31" i="5"/>
  <c r="E31" i="5"/>
  <c r="N31" i="5" s="1"/>
  <c r="J30" i="5"/>
  <c r="E30" i="5"/>
  <c r="N30" i="5" s="1"/>
  <c r="J28" i="5"/>
  <c r="E28" i="5"/>
  <c r="F28" i="5" s="1"/>
  <c r="O28" i="5" s="1"/>
  <c r="J265" i="5"/>
  <c r="H265" i="5"/>
  <c r="E265" i="5"/>
  <c r="N265" i="5" s="1"/>
  <c r="J264" i="5"/>
  <c r="H264" i="5"/>
  <c r="E264" i="5"/>
  <c r="N264" i="5" s="1"/>
  <c r="J263" i="5"/>
  <c r="H263" i="5"/>
  <c r="E263" i="5"/>
  <c r="N263" i="5" s="1"/>
  <c r="J262" i="5"/>
  <c r="H262" i="5"/>
  <c r="E262" i="5"/>
  <c r="N262" i="5" s="1"/>
  <c r="J261" i="5"/>
  <c r="H261" i="5"/>
  <c r="E261" i="5"/>
  <c r="N261" i="5" s="1"/>
  <c r="J260" i="5"/>
  <c r="H260" i="5"/>
  <c r="E260" i="5"/>
  <c r="N260" i="5" s="1"/>
  <c r="J259" i="5"/>
  <c r="H259" i="5"/>
  <c r="E259" i="5"/>
  <c r="N259" i="5" s="1"/>
  <c r="J258" i="5"/>
  <c r="H258" i="5"/>
  <c r="E258" i="5"/>
  <c r="J257" i="5"/>
  <c r="H257" i="5"/>
  <c r="E257" i="5"/>
  <c r="N257" i="5" s="1"/>
  <c r="J256" i="5"/>
  <c r="H256" i="5"/>
  <c r="E256" i="5"/>
  <c r="N256" i="5" s="1"/>
  <c r="J255" i="5"/>
  <c r="H255" i="5"/>
  <c r="E255" i="5"/>
  <c r="N255" i="5" s="1"/>
  <c r="J254" i="5"/>
  <c r="H254" i="5"/>
  <c r="E254" i="5"/>
  <c r="N254" i="5" s="1"/>
  <c r="J253" i="5"/>
  <c r="H253" i="5"/>
  <c r="E253" i="5"/>
  <c r="N253" i="5" s="1"/>
  <c r="J252" i="5"/>
  <c r="H252" i="5"/>
  <c r="E252" i="5"/>
  <c r="N252" i="5" s="1"/>
  <c r="J251" i="5"/>
  <c r="H251" i="5"/>
  <c r="E251" i="5"/>
  <c r="N251" i="5" s="1"/>
  <c r="J250" i="5"/>
  <c r="H250" i="5"/>
  <c r="E250" i="5"/>
  <c r="J249" i="5"/>
  <c r="H249" i="5"/>
  <c r="E249" i="5"/>
  <c r="N249" i="5" s="1"/>
  <c r="J248" i="5"/>
  <c r="H248" i="5"/>
  <c r="E248" i="5"/>
  <c r="N248" i="5" s="1"/>
  <c r="J247" i="5"/>
  <c r="H247" i="5"/>
  <c r="E247" i="5"/>
  <c r="N247" i="5" s="1"/>
  <c r="J246" i="5"/>
  <c r="H246" i="5"/>
  <c r="E246" i="5"/>
  <c r="N246" i="5" s="1"/>
  <c r="J245" i="5"/>
  <c r="H245" i="5"/>
  <c r="E245" i="5"/>
  <c r="N245" i="5" s="1"/>
  <c r="J244" i="5"/>
  <c r="H244" i="5"/>
  <c r="E244" i="5"/>
  <c r="N244" i="5" s="1"/>
  <c r="J243" i="5"/>
  <c r="H243" i="5"/>
  <c r="E243" i="5"/>
  <c r="N243" i="5" s="1"/>
  <c r="J242" i="5"/>
  <c r="H242" i="5"/>
  <c r="E242" i="5"/>
  <c r="J241" i="5"/>
  <c r="H241" i="5"/>
  <c r="E241" i="5"/>
  <c r="N241" i="5" s="1"/>
  <c r="J240" i="5"/>
  <c r="H240" i="5"/>
  <c r="E240" i="5"/>
  <c r="N240" i="5" s="1"/>
  <c r="J239" i="5"/>
  <c r="H239" i="5"/>
  <c r="E239" i="5"/>
  <c r="N239" i="5" s="1"/>
  <c r="J238" i="5"/>
  <c r="H238" i="5"/>
  <c r="E238" i="5"/>
  <c r="N238" i="5" s="1"/>
  <c r="J237" i="5"/>
  <c r="H237" i="5"/>
  <c r="E237" i="5"/>
  <c r="N237" i="5" s="1"/>
  <c r="J236" i="5"/>
  <c r="H236" i="5"/>
  <c r="E236" i="5"/>
  <c r="J235" i="5"/>
  <c r="H235" i="5"/>
  <c r="E235" i="5"/>
  <c r="N235" i="5" s="1"/>
  <c r="J234" i="5"/>
  <c r="H234" i="5"/>
  <c r="E234" i="5"/>
  <c r="N234" i="5" s="1"/>
  <c r="J233" i="5"/>
  <c r="H233" i="5"/>
  <c r="E233" i="5"/>
  <c r="N233" i="5" s="1"/>
  <c r="J232" i="5"/>
  <c r="H232" i="5"/>
  <c r="E232" i="5"/>
  <c r="N232" i="5" s="1"/>
  <c r="J231" i="5"/>
  <c r="H231" i="5"/>
  <c r="E231" i="5"/>
  <c r="N231" i="5" s="1"/>
  <c r="J230" i="5"/>
  <c r="H230" i="5"/>
  <c r="E230" i="5"/>
  <c r="N230" i="5" s="1"/>
  <c r="J229" i="5"/>
  <c r="H229" i="5"/>
  <c r="E229" i="5"/>
  <c r="N229" i="5" s="1"/>
  <c r="J228" i="5"/>
  <c r="H228" i="5"/>
  <c r="E228" i="5"/>
  <c r="N228" i="5" s="1"/>
  <c r="J227" i="5"/>
  <c r="H227" i="5"/>
  <c r="E227" i="5"/>
  <c r="N227" i="5" s="1"/>
  <c r="J226" i="5"/>
  <c r="H226" i="5"/>
  <c r="E226" i="5"/>
  <c r="N226" i="5" s="1"/>
  <c r="J225" i="5"/>
  <c r="H225" i="5"/>
  <c r="E225" i="5"/>
  <c r="N225" i="5" s="1"/>
  <c r="J224" i="5"/>
  <c r="H224" i="5"/>
  <c r="E224" i="5"/>
  <c r="N224" i="5" s="1"/>
  <c r="J223" i="5"/>
  <c r="H223" i="5"/>
  <c r="E223" i="5"/>
  <c r="J222" i="5"/>
  <c r="H222" i="5"/>
  <c r="E222" i="5"/>
  <c r="F222" i="5" s="1"/>
  <c r="J221" i="5"/>
  <c r="H221" i="5"/>
  <c r="E221" i="5"/>
  <c r="J220" i="5"/>
  <c r="H220" i="5"/>
  <c r="E220" i="5"/>
  <c r="N220" i="5" s="1"/>
  <c r="J219" i="5"/>
  <c r="H219" i="5"/>
  <c r="E219" i="5"/>
  <c r="J218" i="5"/>
  <c r="H218" i="5"/>
  <c r="E218" i="5"/>
  <c r="F218" i="5" s="1"/>
  <c r="J217" i="5"/>
  <c r="H217" i="5"/>
  <c r="E217" i="5"/>
  <c r="J216" i="5"/>
  <c r="H216" i="5"/>
  <c r="E216" i="5"/>
  <c r="N216" i="5" s="1"/>
  <c r="J215" i="5"/>
  <c r="H215" i="5"/>
  <c r="E215" i="5"/>
  <c r="N215" i="5" s="1"/>
  <c r="J214" i="5"/>
  <c r="H214" i="5"/>
  <c r="E214" i="5"/>
  <c r="F214" i="5" s="1"/>
  <c r="J213" i="5"/>
  <c r="H213" i="5"/>
  <c r="E213" i="5"/>
  <c r="N213" i="5" s="1"/>
  <c r="J212" i="5"/>
  <c r="H212" i="5"/>
  <c r="E212" i="5"/>
  <c r="N212" i="5" s="1"/>
  <c r="J211" i="5"/>
  <c r="H211" i="5"/>
  <c r="E211" i="5"/>
  <c r="N211" i="5" s="1"/>
  <c r="J210" i="5"/>
  <c r="H210" i="5"/>
  <c r="E210" i="5"/>
  <c r="N210" i="5" s="1"/>
  <c r="J209" i="5"/>
  <c r="H209" i="5"/>
  <c r="E209" i="5"/>
  <c r="F209" i="5" s="1"/>
  <c r="J208" i="5"/>
  <c r="H208" i="5"/>
  <c r="E208" i="5"/>
  <c r="N208" i="5" s="1"/>
  <c r="J207" i="5"/>
  <c r="H207" i="5"/>
  <c r="E207" i="5"/>
  <c r="N207" i="5" s="1"/>
  <c r="J206" i="5"/>
  <c r="H206" i="5"/>
  <c r="E206" i="5"/>
  <c r="F206" i="5" s="1"/>
  <c r="J205" i="5"/>
  <c r="H205" i="5"/>
  <c r="E205" i="5"/>
  <c r="N205" i="5" s="1"/>
  <c r="J204" i="5"/>
  <c r="H204" i="5"/>
  <c r="E204" i="5"/>
  <c r="N204" i="5" s="1"/>
  <c r="J203" i="5"/>
  <c r="H203" i="5"/>
  <c r="E203" i="5"/>
  <c r="N203" i="5" s="1"/>
  <c r="J202" i="5"/>
  <c r="H202" i="5"/>
  <c r="E202" i="5"/>
  <c r="N202" i="5" s="1"/>
  <c r="J201" i="5"/>
  <c r="H201" i="5"/>
  <c r="E201" i="5"/>
  <c r="F201" i="5" s="1"/>
  <c r="J200" i="5"/>
  <c r="H200" i="5"/>
  <c r="E200" i="5"/>
  <c r="N200" i="5" s="1"/>
  <c r="J199" i="5"/>
  <c r="H199" i="5"/>
  <c r="E199" i="5"/>
  <c r="N199" i="5" s="1"/>
  <c r="J198" i="5"/>
  <c r="H198" i="5"/>
  <c r="E198" i="5"/>
  <c r="N198" i="5" s="1"/>
  <c r="J197" i="5"/>
  <c r="H197" i="5"/>
  <c r="E197" i="5"/>
  <c r="N197" i="5" s="1"/>
  <c r="J196" i="5"/>
  <c r="H196" i="5"/>
  <c r="E196" i="5"/>
  <c r="F196" i="5" s="1"/>
  <c r="J195" i="5"/>
  <c r="H195" i="5"/>
  <c r="E195" i="5"/>
  <c r="N195" i="5" s="1"/>
  <c r="J194" i="5"/>
  <c r="H194" i="5"/>
  <c r="E194" i="5"/>
  <c r="F194" i="5" s="1"/>
  <c r="P17" i="5" l="1"/>
  <c r="P26" i="5"/>
  <c r="Q26" i="5" s="1"/>
  <c r="O27" i="5"/>
  <c r="L27" i="5"/>
  <c r="Q9" i="5"/>
  <c r="P8" i="5"/>
  <c r="L16" i="5"/>
  <c r="O16" i="5"/>
  <c r="Q17" i="5"/>
  <c r="F97" i="5"/>
  <c r="L97" i="5" s="1"/>
  <c r="F134" i="5"/>
  <c r="L134" i="5" s="1"/>
  <c r="O12" i="5"/>
  <c r="P12" i="5" s="1"/>
  <c r="F144" i="5"/>
  <c r="L144" i="5" s="1"/>
  <c r="L21" i="5"/>
  <c r="O21" i="5"/>
  <c r="F62" i="5"/>
  <c r="L62" i="5" s="1"/>
  <c r="F108" i="5"/>
  <c r="L108" i="5" s="1"/>
  <c r="F171" i="5"/>
  <c r="L171" i="5" s="1"/>
  <c r="F180" i="5"/>
  <c r="L180" i="5" s="1"/>
  <c r="F80" i="5"/>
  <c r="L80" i="5" s="1"/>
  <c r="F143" i="5"/>
  <c r="L143" i="5" s="1"/>
  <c r="F63" i="5"/>
  <c r="L63" i="5" s="1"/>
  <c r="N99" i="5"/>
  <c r="F124" i="5"/>
  <c r="O124" i="5" s="1"/>
  <c r="F153" i="5"/>
  <c r="L153" i="5" s="1"/>
  <c r="F162" i="5"/>
  <c r="L162" i="5" s="1"/>
  <c r="F90" i="5"/>
  <c r="L90" i="5" s="1"/>
  <c r="F89" i="5"/>
  <c r="L89" i="5" s="1"/>
  <c r="F72" i="5"/>
  <c r="L72" i="5" s="1"/>
  <c r="F54" i="5"/>
  <c r="L54" i="5" s="1"/>
  <c r="N106" i="5"/>
  <c r="N117" i="5"/>
  <c r="N126" i="5"/>
  <c r="F35" i="5"/>
  <c r="L35" i="5" s="1"/>
  <c r="F37" i="5"/>
  <c r="L37" i="5" s="1"/>
  <c r="F71" i="5"/>
  <c r="F81" i="5"/>
  <c r="L81" i="5" s="1"/>
  <c r="F98" i="5"/>
  <c r="O99" i="5"/>
  <c r="N135" i="5"/>
  <c r="F152" i="5"/>
  <c r="N178" i="5"/>
  <c r="N189" i="5"/>
  <c r="N36" i="5"/>
  <c r="F161" i="5"/>
  <c r="F170" i="5"/>
  <c r="F179" i="5"/>
  <c r="O178" i="5"/>
  <c r="F169" i="5"/>
  <c r="F160" i="5"/>
  <c r="F151" i="5"/>
  <c r="F142" i="5"/>
  <c r="O135" i="5"/>
  <c r="F133" i="5"/>
  <c r="O126" i="5"/>
  <c r="F125" i="5"/>
  <c r="F115" i="5"/>
  <c r="O117" i="5"/>
  <c r="F116" i="5"/>
  <c r="L106" i="5"/>
  <c r="F107" i="5"/>
  <c r="F88" i="5"/>
  <c r="F79" i="5"/>
  <c r="F70" i="5"/>
  <c r="L45" i="5"/>
  <c r="O45" i="5"/>
  <c r="N45" i="5"/>
  <c r="F44" i="5"/>
  <c r="F46" i="5"/>
  <c r="F61" i="5"/>
  <c r="F52" i="5"/>
  <c r="F53" i="5"/>
  <c r="O36" i="5"/>
  <c r="F187" i="5"/>
  <c r="O189" i="5"/>
  <c r="F188" i="5"/>
  <c r="F216" i="5"/>
  <c r="L216" i="5" s="1"/>
  <c r="F248" i="5"/>
  <c r="O248" i="5" s="1"/>
  <c r="F225" i="5"/>
  <c r="L225" i="5" s="1"/>
  <c r="F227" i="5"/>
  <c r="L227" i="5" s="1"/>
  <c r="F246" i="5"/>
  <c r="O246" i="5" s="1"/>
  <c r="N28" i="5"/>
  <c r="F31" i="5"/>
  <c r="F30" i="5"/>
  <c r="L28" i="5"/>
  <c r="F198" i="5"/>
  <c r="L198" i="5" s="1"/>
  <c r="F212" i="5"/>
  <c r="L212" i="5" s="1"/>
  <c r="F233" i="5"/>
  <c r="L233" i="5" s="1"/>
  <c r="F264" i="5"/>
  <c r="O264" i="5" s="1"/>
  <c r="F237" i="5"/>
  <c r="L237" i="5" s="1"/>
  <c r="F202" i="5"/>
  <c r="L202" i="5" s="1"/>
  <c r="F229" i="5"/>
  <c r="L229" i="5" s="1"/>
  <c r="F238" i="5"/>
  <c r="O238" i="5" s="1"/>
  <c r="F254" i="5"/>
  <c r="O254" i="5" s="1"/>
  <c r="F208" i="5"/>
  <c r="L208" i="5" s="1"/>
  <c r="F220" i="5"/>
  <c r="L220" i="5" s="1"/>
  <c r="F231" i="5"/>
  <c r="L231" i="5" s="1"/>
  <c r="F240" i="5"/>
  <c r="O240" i="5" s="1"/>
  <c r="F256" i="5"/>
  <c r="L256" i="5" s="1"/>
  <c r="F204" i="5"/>
  <c r="L204" i="5" s="1"/>
  <c r="N218" i="5"/>
  <c r="L218" i="5"/>
  <c r="O218" i="5"/>
  <c r="L196" i="5"/>
  <c r="O196" i="5"/>
  <c r="L206" i="5"/>
  <c r="O206" i="5"/>
  <c r="L222" i="5"/>
  <c r="O222" i="5"/>
  <c r="L194" i="5"/>
  <c r="O194" i="5"/>
  <c r="L214" i="5"/>
  <c r="O214" i="5"/>
  <c r="N194" i="5"/>
  <c r="N206" i="5"/>
  <c r="F200" i="5"/>
  <c r="F210" i="5"/>
  <c r="F235" i="5"/>
  <c r="N209" i="5"/>
  <c r="N214" i="5"/>
  <c r="N222" i="5"/>
  <c r="N196" i="5"/>
  <c r="N201" i="5"/>
  <c r="O209" i="5"/>
  <c r="N250" i="5"/>
  <c r="F250" i="5"/>
  <c r="F199" i="5"/>
  <c r="F207" i="5"/>
  <c r="F215" i="5"/>
  <c r="F213" i="5"/>
  <c r="F217" i="5"/>
  <c r="N217" i="5"/>
  <c r="F219" i="5"/>
  <c r="N219" i="5"/>
  <c r="F221" i="5"/>
  <c r="N221" i="5"/>
  <c r="N223" i="5"/>
  <c r="F223" i="5"/>
  <c r="N236" i="5"/>
  <c r="F236" i="5"/>
  <c r="O201" i="5"/>
  <c r="N258" i="5"/>
  <c r="F258" i="5"/>
  <c r="F197" i="5"/>
  <c r="F205" i="5"/>
  <c r="F195" i="5"/>
  <c r="L201" i="5"/>
  <c r="F203" i="5"/>
  <c r="L209" i="5"/>
  <c r="F211" i="5"/>
  <c r="N242" i="5"/>
  <c r="F242" i="5"/>
  <c r="F224" i="5"/>
  <c r="F226" i="5"/>
  <c r="F228" i="5"/>
  <c r="F230" i="5"/>
  <c r="F232" i="5"/>
  <c r="F234" i="5"/>
  <c r="F244" i="5"/>
  <c r="F252" i="5"/>
  <c r="F260" i="5"/>
  <c r="F262" i="5"/>
  <c r="F239" i="5"/>
  <c r="F241" i="5"/>
  <c r="F243" i="5"/>
  <c r="F245" i="5"/>
  <c r="F247" i="5"/>
  <c r="F249" i="5"/>
  <c r="F251" i="5"/>
  <c r="F253" i="5"/>
  <c r="F255" i="5"/>
  <c r="F257" i="5"/>
  <c r="F259" i="5"/>
  <c r="F261" i="5"/>
  <c r="F263" i="5"/>
  <c r="F265" i="5"/>
  <c r="P16" i="5" l="1"/>
  <c r="Q16" i="5" s="1"/>
  <c r="O134" i="5"/>
  <c r="P134" i="5" s="1"/>
  <c r="Q134" i="5" s="1"/>
  <c r="O97" i="5"/>
  <c r="P97" i="5" s="1"/>
  <c r="Q97" i="5" s="1"/>
  <c r="P27" i="5"/>
  <c r="Q27" i="5" s="1"/>
  <c r="O216" i="5"/>
  <c r="P216" i="5" s="1"/>
  <c r="Q216" i="5" s="1"/>
  <c r="Q12" i="5"/>
  <c r="Q8" i="5"/>
  <c r="O108" i="5"/>
  <c r="P108" i="5" s="1"/>
  <c r="Q108" i="5" s="1"/>
  <c r="P106" i="5"/>
  <c r="Q106" i="5" s="1"/>
  <c r="O144" i="5"/>
  <c r="P144" i="5" s="1"/>
  <c r="Q144" i="5" s="1"/>
  <c r="O62" i="5"/>
  <c r="P62" i="5" s="1"/>
  <c r="Q62" i="5" s="1"/>
  <c r="O143" i="5"/>
  <c r="P143" i="5" s="1"/>
  <c r="O171" i="5"/>
  <c r="P171" i="5" s="1"/>
  <c r="Q171" i="5" s="1"/>
  <c r="P117" i="5"/>
  <c r="Q117" i="5" s="1"/>
  <c r="L124" i="5"/>
  <c r="P124" i="5" s="1"/>
  <c r="Q124" i="5" s="1"/>
  <c r="O89" i="5"/>
  <c r="P89" i="5" s="1"/>
  <c r="Q89" i="5" s="1"/>
  <c r="P178" i="5"/>
  <c r="Q178" i="5" s="1"/>
  <c r="O80" i="5"/>
  <c r="P80" i="5" s="1"/>
  <c r="Q80" i="5" s="1"/>
  <c r="O153" i="5"/>
  <c r="P153" i="5" s="1"/>
  <c r="Q153" i="5" s="1"/>
  <c r="P21" i="5"/>
  <c r="Q21" i="5" s="1"/>
  <c r="O37" i="5"/>
  <c r="P37" i="5" s="1"/>
  <c r="Q37" i="5" s="1"/>
  <c r="O90" i="5"/>
  <c r="P90" i="5" s="1"/>
  <c r="Q90" i="5" s="1"/>
  <c r="O180" i="5"/>
  <c r="P180" i="5" s="1"/>
  <c r="Q180" i="5" s="1"/>
  <c r="P99" i="5"/>
  <c r="Q99" i="5" s="1"/>
  <c r="P126" i="5"/>
  <c r="Q126" i="5" s="1"/>
  <c r="O162" i="5"/>
  <c r="P162" i="5" s="1"/>
  <c r="Q162" i="5" s="1"/>
  <c r="O63" i="5"/>
  <c r="P63" i="5" s="1"/>
  <c r="Q63" i="5" s="1"/>
  <c r="P135" i="5"/>
  <c r="Q135" i="5" s="1"/>
  <c r="P189" i="5"/>
  <c r="Q189" i="5" s="1"/>
  <c r="O81" i="5"/>
  <c r="P81" i="5" s="1"/>
  <c r="Q81" i="5" s="1"/>
  <c r="O72" i="5"/>
  <c r="P72" i="5" s="1"/>
  <c r="Q72" i="5" s="1"/>
  <c r="O54" i="5"/>
  <c r="P54" i="5" s="1"/>
  <c r="Q54" i="5" s="1"/>
  <c r="O35" i="5"/>
  <c r="P35" i="5" s="1"/>
  <c r="Q35" i="5" s="1"/>
  <c r="P36" i="5"/>
  <c r="Q36" i="5" s="1"/>
  <c r="L161" i="5"/>
  <c r="O161" i="5"/>
  <c r="L71" i="5"/>
  <c r="O71" i="5"/>
  <c r="L98" i="5"/>
  <c r="O98" i="5"/>
  <c r="P45" i="5"/>
  <c r="Q45" i="5" s="1"/>
  <c r="L170" i="5"/>
  <c r="O170" i="5"/>
  <c r="L152" i="5"/>
  <c r="O152" i="5"/>
  <c r="L179" i="5"/>
  <c r="O179" i="5"/>
  <c r="O169" i="5"/>
  <c r="L169" i="5"/>
  <c r="O160" i="5"/>
  <c r="L160" i="5"/>
  <c r="O151" i="5"/>
  <c r="L151" i="5"/>
  <c r="O142" i="5"/>
  <c r="L142" i="5"/>
  <c r="Q143" i="5"/>
  <c r="O133" i="5"/>
  <c r="L133" i="5"/>
  <c r="L125" i="5"/>
  <c r="O125" i="5"/>
  <c r="O115" i="5"/>
  <c r="L115" i="5"/>
  <c r="O116" i="5"/>
  <c r="L116" i="5"/>
  <c r="L107" i="5"/>
  <c r="O107" i="5"/>
  <c r="O88" i="5"/>
  <c r="L88" i="5"/>
  <c r="O79" i="5"/>
  <c r="L79" i="5"/>
  <c r="O70" i="5"/>
  <c r="L70" i="5"/>
  <c r="O44" i="5"/>
  <c r="L44" i="5"/>
  <c r="L46" i="5"/>
  <c r="O46" i="5"/>
  <c r="O61" i="5"/>
  <c r="L61" i="5"/>
  <c r="O52" i="5"/>
  <c r="L52" i="5"/>
  <c r="L53" i="5"/>
  <c r="O53" i="5"/>
  <c r="O187" i="5"/>
  <c r="L187" i="5"/>
  <c r="L188" i="5"/>
  <c r="O188" i="5"/>
  <c r="O233" i="5"/>
  <c r="P233" i="5" s="1"/>
  <c r="Q233" i="5" s="1"/>
  <c r="O212" i="5"/>
  <c r="P212" i="5" s="1"/>
  <c r="Q212" i="5" s="1"/>
  <c r="O204" i="5"/>
  <c r="P204" i="5" s="1"/>
  <c r="Q204" i="5" s="1"/>
  <c r="O229" i="5"/>
  <c r="P229" i="5" s="1"/>
  <c r="O227" i="5"/>
  <c r="P227" i="5" s="1"/>
  <c r="Q227" i="5" s="1"/>
  <c r="O220" i="5"/>
  <c r="P220" i="5" s="1"/>
  <c r="Q220" i="5" s="1"/>
  <c r="O256" i="5"/>
  <c r="P256" i="5" s="1"/>
  <c r="P201" i="5"/>
  <c r="Q201" i="5" s="1"/>
  <c r="L248" i="5"/>
  <c r="P248" i="5" s="1"/>
  <c r="O237" i="5"/>
  <c r="P237" i="5" s="1"/>
  <c r="O225" i="5"/>
  <c r="P225" i="5" s="1"/>
  <c r="Q225" i="5" s="1"/>
  <c r="P209" i="5"/>
  <c r="Q209" i="5" s="1"/>
  <c r="L246" i="5"/>
  <c r="P246" i="5" s="1"/>
  <c r="L264" i="5"/>
  <c r="P196" i="5"/>
  <c r="O202" i="5"/>
  <c r="P202" i="5" s="1"/>
  <c r="P218" i="5"/>
  <c r="Q218" i="5" s="1"/>
  <c r="P264" i="5"/>
  <c r="Q264" i="5" s="1"/>
  <c r="O198" i="5"/>
  <c r="P198" i="5" s="1"/>
  <c r="P28" i="5"/>
  <c r="Q28" i="5" s="1"/>
  <c r="O31" i="5"/>
  <c r="L31" i="5"/>
  <c r="O30" i="5"/>
  <c r="L30" i="5"/>
  <c r="P194" i="5"/>
  <c r="Q194" i="5" s="1"/>
  <c r="P206" i="5"/>
  <c r="L240" i="5"/>
  <c r="P240" i="5" s="1"/>
  <c r="P222" i="5"/>
  <c r="Q222" i="5" s="1"/>
  <c r="O231" i="5"/>
  <c r="P231" i="5" s="1"/>
  <c r="Q231" i="5" s="1"/>
  <c r="O208" i="5"/>
  <c r="P208" i="5" s="1"/>
  <c r="P214" i="5"/>
  <c r="Q214" i="5" s="1"/>
  <c r="L254" i="5"/>
  <c r="P254" i="5" s="1"/>
  <c r="Q254" i="5" s="1"/>
  <c r="L238" i="5"/>
  <c r="P238" i="5" s="1"/>
  <c r="Q238" i="5" s="1"/>
  <c r="L210" i="5"/>
  <c r="O210" i="5"/>
  <c r="L235" i="5"/>
  <c r="O235" i="5"/>
  <c r="L200" i="5"/>
  <c r="O200" i="5"/>
  <c r="L257" i="5"/>
  <c r="O257" i="5"/>
  <c r="L249" i="5"/>
  <c r="O249" i="5"/>
  <c r="O242" i="5"/>
  <c r="L242" i="5"/>
  <c r="O197" i="5"/>
  <c r="L197" i="5"/>
  <c r="O223" i="5"/>
  <c r="L223" i="5"/>
  <c r="O213" i="5"/>
  <c r="L213" i="5"/>
  <c r="O207" i="5"/>
  <c r="L207" i="5"/>
  <c r="L263" i="5"/>
  <c r="P263" i="5" s="1"/>
  <c r="O263" i="5"/>
  <c r="L255" i="5"/>
  <c r="O255" i="5"/>
  <c r="L247" i="5"/>
  <c r="O247" i="5"/>
  <c r="L239" i="5"/>
  <c r="O239" i="5"/>
  <c r="O230" i="5"/>
  <c r="L230" i="5"/>
  <c r="O226" i="5"/>
  <c r="L226" i="5"/>
  <c r="O195" i="5"/>
  <c r="L195" i="5"/>
  <c r="O219" i="5"/>
  <c r="L219" i="5"/>
  <c r="L265" i="5"/>
  <c r="O265" i="5"/>
  <c r="L241" i="5"/>
  <c r="O241" i="5"/>
  <c r="L261" i="5"/>
  <c r="O261" i="5"/>
  <c r="L253" i="5"/>
  <c r="O253" i="5"/>
  <c r="L245" i="5"/>
  <c r="O245" i="5"/>
  <c r="O262" i="5"/>
  <c r="L262" i="5"/>
  <c r="O260" i="5"/>
  <c r="L260" i="5"/>
  <c r="O252" i="5"/>
  <c r="L252" i="5"/>
  <c r="O244" i="5"/>
  <c r="L244" i="5"/>
  <c r="O234" i="5"/>
  <c r="L234" i="5"/>
  <c r="O203" i="5"/>
  <c r="L203" i="5"/>
  <c r="O205" i="5"/>
  <c r="L205" i="5"/>
  <c r="O258" i="5"/>
  <c r="L258" i="5"/>
  <c r="O236" i="5"/>
  <c r="L236" i="5"/>
  <c r="O199" i="5"/>
  <c r="L199" i="5"/>
  <c r="L259" i="5"/>
  <c r="O259" i="5"/>
  <c r="L251" i="5"/>
  <c r="O251" i="5"/>
  <c r="L243" i="5"/>
  <c r="O243" i="5"/>
  <c r="O232" i="5"/>
  <c r="L232" i="5"/>
  <c r="O228" i="5"/>
  <c r="L228" i="5"/>
  <c r="O224" i="5"/>
  <c r="L224" i="5"/>
  <c r="O211" i="5"/>
  <c r="L211" i="5"/>
  <c r="O221" i="5"/>
  <c r="L221" i="5"/>
  <c r="O217" i="5"/>
  <c r="L217" i="5"/>
  <c r="O215" i="5"/>
  <c r="L215" i="5"/>
  <c r="O250" i="5"/>
  <c r="L250" i="5"/>
  <c r="P61" i="5" l="1"/>
  <c r="Q61" i="5" s="1"/>
  <c r="P44" i="5"/>
  <c r="Q44" i="5" s="1"/>
  <c r="P160" i="5"/>
  <c r="Q160" i="5" s="1"/>
  <c r="P142" i="5"/>
  <c r="Q142" i="5" s="1"/>
  <c r="P88" i="5"/>
  <c r="Q88" i="5" s="1"/>
  <c r="P151" i="5"/>
  <c r="Q151" i="5" s="1"/>
  <c r="P125" i="5"/>
  <c r="Q125" i="5" s="1"/>
  <c r="P133" i="5"/>
  <c r="Q133" i="5" s="1"/>
  <c r="P169" i="5"/>
  <c r="Q169" i="5" s="1"/>
  <c r="P170" i="5"/>
  <c r="Q170" i="5" s="1"/>
  <c r="P161" i="5"/>
  <c r="Q161" i="5" s="1"/>
  <c r="P46" i="5"/>
  <c r="Q46" i="5" s="1"/>
  <c r="P115" i="5"/>
  <c r="Q115" i="5" s="1"/>
  <c r="P70" i="5"/>
  <c r="Q70" i="5" s="1"/>
  <c r="P52" i="5"/>
  <c r="Q52" i="5" s="1"/>
  <c r="P188" i="5"/>
  <c r="Q188" i="5" s="1"/>
  <c r="P152" i="5"/>
  <c r="Q152" i="5" s="1"/>
  <c r="P71" i="5"/>
  <c r="Q71" i="5" s="1"/>
  <c r="P79" i="5"/>
  <c r="Q79" i="5" s="1"/>
  <c r="P179" i="5"/>
  <c r="Q179" i="5" s="1"/>
  <c r="P98" i="5"/>
  <c r="Q98" i="5" s="1"/>
  <c r="P187" i="5"/>
  <c r="Q187" i="5" s="1"/>
  <c r="P116" i="5"/>
  <c r="P107" i="5"/>
  <c r="P53" i="5"/>
  <c r="Q196" i="5"/>
  <c r="Q229" i="5"/>
  <c r="Q198" i="5"/>
  <c r="Q237" i="5"/>
  <c r="Q202" i="5"/>
  <c r="Q246" i="5"/>
  <c r="Q248" i="5"/>
  <c r="P203" i="5"/>
  <c r="Q203" i="5" s="1"/>
  <c r="Q256" i="5"/>
  <c r="Q208" i="5"/>
  <c r="Q206" i="5"/>
  <c r="P249" i="5"/>
  <c r="P265" i="5"/>
  <c r="P251" i="5"/>
  <c r="Q251" i="5" s="1"/>
  <c r="P243" i="5"/>
  <c r="P31" i="5"/>
  <c r="Q31" i="5" s="1"/>
  <c r="P30" i="5"/>
  <c r="P262" i="5"/>
  <c r="Q262" i="5" s="1"/>
  <c r="P255" i="5"/>
  <c r="Q255" i="5" s="1"/>
  <c r="P207" i="5"/>
  <c r="P223" i="5"/>
  <c r="P197" i="5"/>
  <c r="P217" i="5"/>
  <c r="Q217" i="5" s="1"/>
  <c r="P245" i="5"/>
  <c r="P247" i="5"/>
  <c r="Q247" i="5" s="1"/>
  <c r="P213" i="5"/>
  <c r="Q213" i="5" s="1"/>
  <c r="P242" i="5"/>
  <c r="P257" i="5"/>
  <c r="Q240" i="5"/>
  <c r="P211" i="5"/>
  <c r="Q211" i="5" s="1"/>
  <c r="P228" i="5"/>
  <c r="Q228" i="5" s="1"/>
  <c r="P234" i="5"/>
  <c r="Q234" i="5" s="1"/>
  <c r="P252" i="5"/>
  <c r="Q252" i="5" s="1"/>
  <c r="P226" i="5"/>
  <c r="Q226" i="5" s="1"/>
  <c r="P241" i="5"/>
  <c r="Q241" i="5" s="1"/>
  <c r="P195" i="5"/>
  <c r="P230" i="5"/>
  <c r="P205" i="5"/>
  <c r="P261" i="5"/>
  <c r="P219" i="5"/>
  <c r="Q219" i="5" s="1"/>
  <c r="P239" i="5"/>
  <c r="Q239" i="5" s="1"/>
  <c r="P235" i="5"/>
  <c r="P210" i="5"/>
  <c r="P215" i="5"/>
  <c r="P221" i="5"/>
  <c r="Q221" i="5" s="1"/>
  <c r="P224" i="5"/>
  <c r="Q224" i="5" s="1"/>
  <c r="P259" i="5"/>
  <c r="P258" i="5"/>
  <c r="P250" i="5"/>
  <c r="Q250" i="5" s="1"/>
  <c r="P232" i="5"/>
  <c r="P199" i="5"/>
  <c r="P236" i="5"/>
  <c r="Q236" i="5" s="1"/>
  <c r="P244" i="5"/>
  <c r="Q244" i="5" s="1"/>
  <c r="P260" i="5"/>
  <c r="Q260" i="5" s="1"/>
  <c r="P253" i="5"/>
  <c r="P200" i="5"/>
  <c r="Q116" i="5" l="1"/>
  <c r="Q107" i="5"/>
  <c r="Q53" i="5"/>
  <c r="Q242" i="5"/>
  <c r="Q258" i="5"/>
  <c r="Q215" i="5"/>
  <c r="Q195" i="5"/>
  <c r="Q245" i="5"/>
  <c r="Q232" i="5"/>
  <c r="Q207" i="5"/>
  <c r="Q263" i="5"/>
  <c r="Q249" i="5"/>
  <c r="Q205" i="5"/>
  <c r="Q223" i="5"/>
  <c r="Q243" i="5"/>
  <c r="Q265" i="5"/>
  <c r="Q261" i="5"/>
  <c r="Q230" i="5"/>
  <c r="Q197" i="5"/>
  <c r="Q253" i="5"/>
  <c r="Q30" i="5"/>
  <c r="Q259" i="5"/>
  <c r="Q199" i="5"/>
  <c r="Q200" i="5"/>
  <c r="Q210" i="5"/>
  <c r="Q235" i="5"/>
  <c r="Q3" i="7" l="1"/>
  <c r="N3" i="7"/>
  <c r="O3" i="7" s="1"/>
  <c r="X3" i="7" s="1"/>
  <c r="S3" i="7"/>
  <c r="W3" i="7"/>
  <c r="Y3" i="7"/>
  <c r="AB3" i="7"/>
  <c r="Q4" i="7"/>
  <c r="N4" i="7"/>
  <c r="O4" i="7" s="1"/>
  <c r="S4" i="7"/>
  <c r="Y4" i="7"/>
  <c r="AB4" i="7"/>
  <c r="Q5" i="7"/>
  <c r="N5" i="7"/>
  <c r="W5" i="7" s="1"/>
  <c r="S5" i="7"/>
  <c r="Y5" i="7"/>
  <c r="AB5" i="7"/>
  <c r="Q6" i="7"/>
  <c r="N6" i="7"/>
  <c r="W6" i="7" s="1"/>
  <c r="S6" i="7"/>
  <c r="Y6" i="7"/>
  <c r="AB6" i="7"/>
  <c r="Q7" i="7"/>
  <c r="N7" i="7"/>
  <c r="O7" i="7" s="1"/>
  <c r="X7" i="7" s="1"/>
  <c r="S7" i="7"/>
  <c r="Y7" i="7"/>
  <c r="AB7" i="7"/>
  <c r="Q8" i="7"/>
  <c r="N8" i="7"/>
  <c r="O8" i="7" s="1"/>
  <c r="X8" i="7" s="1"/>
  <c r="S8" i="7"/>
  <c r="Y8" i="7"/>
  <c r="AB8" i="7"/>
  <c r="Q9" i="7"/>
  <c r="N9" i="7"/>
  <c r="O9" i="7"/>
  <c r="U9" i="7" s="1"/>
  <c r="S9" i="7"/>
  <c r="W9" i="7"/>
  <c r="Y9" i="7"/>
  <c r="AB9" i="7"/>
  <c r="Q10" i="7"/>
  <c r="N10" i="7"/>
  <c r="O10" i="7" s="1"/>
  <c r="S10" i="7"/>
  <c r="W10" i="7"/>
  <c r="Y10" i="7"/>
  <c r="AB10" i="7"/>
  <c r="Q11" i="7"/>
  <c r="N11" i="7"/>
  <c r="O11" i="7" s="1"/>
  <c r="S11" i="7"/>
  <c r="Y11" i="7"/>
  <c r="AB11" i="7"/>
  <c r="Q12" i="7"/>
  <c r="N12" i="7"/>
  <c r="O12" i="7" s="1"/>
  <c r="X12" i="7" s="1"/>
  <c r="S12" i="7"/>
  <c r="Y12" i="7"/>
  <c r="AB12" i="7"/>
  <c r="Q13" i="7"/>
  <c r="N13" i="7"/>
  <c r="W13" i="7" s="1"/>
  <c r="S13" i="7"/>
  <c r="Y13" i="7"/>
  <c r="AB13" i="7"/>
  <c r="Q14" i="7"/>
  <c r="N14" i="7"/>
  <c r="O14" i="7" s="1"/>
  <c r="S14" i="7"/>
  <c r="W14" i="7"/>
  <c r="Y14" i="7"/>
  <c r="AB14" i="7"/>
  <c r="Q15" i="7"/>
  <c r="N15" i="7"/>
  <c r="O15" i="7" s="1"/>
  <c r="S15" i="7"/>
  <c r="Y15" i="7"/>
  <c r="AB15" i="7"/>
  <c r="Q16" i="7"/>
  <c r="N16" i="7"/>
  <c r="O16" i="7" s="1"/>
  <c r="X16" i="7" s="1"/>
  <c r="S16" i="7"/>
  <c r="Y16" i="7"/>
  <c r="AB16" i="7"/>
  <c r="Q17" i="7"/>
  <c r="N17" i="7"/>
  <c r="W17" i="7" s="1"/>
  <c r="S17" i="7"/>
  <c r="Y17" i="7"/>
  <c r="AB17" i="7"/>
  <c r="Q18" i="7"/>
  <c r="N18" i="7"/>
  <c r="W18" i="7" s="1"/>
  <c r="S18" i="7"/>
  <c r="Y18" i="7"/>
  <c r="AB18" i="7"/>
  <c r="Q19" i="7"/>
  <c r="N19" i="7"/>
  <c r="W19" i="7" s="1"/>
  <c r="O19" i="7"/>
  <c r="U19" i="7" s="1"/>
  <c r="S19" i="7"/>
  <c r="Y19" i="7"/>
  <c r="AB19" i="7"/>
  <c r="Q20" i="7"/>
  <c r="N20" i="7"/>
  <c r="O20" i="7" s="1"/>
  <c r="X20" i="7" s="1"/>
  <c r="S20" i="7"/>
  <c r="Y20" i="7"/>
  <c r="AB20" i="7"/>
  <c r="Q21" i="7"/>
  <c r="N21" i="7"/>
  <c r="W21" i="7" s="1"/>
  <c r="S21" i="7"/>
  <c r="Y21" i="7"/>
  <c r="AB21" i="7"/>
  <c r="Q22" i="7"/>
  <c r="N22" i="7"/>
  <c r="O22" i="7"/>
  <c r="U22" i="7" s="1"/>
  <c r="S22" i="7"/>
  <c r="W22" i="7"/>
  <c r="Y22" i="7"/>
  <c r="AB22" i="7"/>
  <c r="Q23" i="7"/>
  <c r="N23" i="7"/>
  <c r="O23" i="7" s="1"/>
  <c r="S23" i="7"/>
  <c r="W23" i="7"/>
  <c r="Y23" i="7"/>
  <c r="AB23" i="7"/>
  <c r="Q24" i="7"/>
  <c r="N24" i="7"/>
  <c r="O24" i="7" s="1"/>
  <c r="X24" i="7" s="1"/>
  <c r="S24" i="7"/>
  <c r="Y24" i="7"/>
  <c r="AB24" i="7"/>
  <c r="Q30" i="7"/>
  <c r="N30" i="7"/>
  <c r="O30" i="7" s="1"/>
  <c r="X30" i="7" s="1"/>
  <c r="S30" i="7"/>
  <c r="Y30" i="7"/>
  <c r="AB30" i="7"/>
  <c r="Z30" i="7"/>
  <c r="Q29" i="7"/>
  <c r="N29" i="7"/>
  <c r="O29" i="7" s="1"/>
  <c r="S29" i="7"/>
  <c r="Y29" i="7"/>
  <c r="AB29" i="7"/>
  <c r="Z29" i="7"/>
  <c r="Q28" i="7"/>
  <c r="N28" i="7"/>
  <c r="O28" i="7" s="1"/>
  <c r="S28" i="7"/>
  <c r="W28" i="7"/>
  <c r="Y28" i="7"/>
  <c r="AB28" i="7"/>
  <c r="Z28" i="7"/>
  <c r="Q27" i="7"/>
  <c r="N27" i="7"/>
  <c r="O27" i="7" s="1"/>
  <c r="S27" i="7"/>
  <c r="W27" i="7"/>
  <c r="Y27" i="7"/>
  <c r="AB27" i="7"/>
  <c r="Z27" i="7"/>
  <c r="Q26" i="7"/>
  <c r="N26" i="7"/>
  <c r="O26" i="7" s="1"/>
  <c r="S26" i="7"/>
  <c r="W26" i="7"/>
  <c r="Y26" i="7"/>
  <c r="AB26" i="7"/>
  <c r="Z26" i="7"/>
  <c r="Q25" i="7"/>
  <c r="N25" i="7"/>
  <c r="O25" i="7" s="1"/>
  <c r="S25" i="7"/>
  <c r="W25" i="7"/>
  <c r="Y25" i="7"/>
  <c r="AB25" i="7"/>
  <c r="Z25" i="7"/>
  <c r="Z24" i="7"/>
  <c r="Z23" i="7"/>
  <c r="Z22" i="7"/>
  <c r="Z21" i="7"/>
  <c r="Z20" i="7"/>
  <c r="Z19" i="7"/>
  <c r="Z18" i="7"/>
  <c r="Z17" i="7"/>
  <c r="Z16" i="7"/>
  <c r="Z15" i="7"/>
  <c r="Z14" i="7"/>
  <c r="Z13" i="7"/>
  <c r="Z12" i="7"/>
  <c r="Z11" i="7"/>
  <c r="Z10" i="7"/>
  <c r="Z9" i="7"/>
  <c r="Z8" i="7"/>
  <c r="Z7" i="7"/>
  <c r="Z6" i="7"/>
  <c r="Z5" i="7"/>
  <c r="Z4" i="7"/>
  <c r="Z3" i="7"/>
  <c r="B10" i="9"/>
  <c r="B6" i="9"/>
  <c r="J193" i="5"/>
  <c r="H193" i="5"/>
  <c r="E193" i="5"/>
  <c r="N193" i="5" s="1"/>
  <c r="J192" i="5"/>
  <c r="H192" i="5"/>
  <c r="E192" i="5"/>
  <c r="N192" i="5" s="1"/>
  <c r="J191" i="5"/>
  <c r="H191" i="5"/>
  <c r="E191" i="5"/>
  <c r="N191" i="5" s="1"/>
  <c r="J190" i="5"/>
  <c r="H190" i="5"/>
  <c r="E190" i="5"/>
  <c r="N190" i="5" s="1"/>
  <c r="J186" i="5"/>
  <c r="H186" i="5"/>
  <c r="E186" i="5"/>
  <c r="N186" i="5" s="1"/>
  <c r="J185" i="5"/>
  <c r="H185" i="5"/>
  <c r="E185" i="5"/>
  <c r="N185" i="5" s="1"/>
  <c r="J184" i="5"/>
  <c r="H184" i="5"/>
  <c r="E184" i="5"/>
  <c r="F184" i="5" s="1"/>
  <c r="O184" i="5" s="1"/>
  <c r="J183" i="5"/>
  <c r="H183" i="5"/>
  <c r="E183" i="5"/>
  <c r="F183" i="5" s="1"/>
  <c r="L183" i="5" s="1"/>
  <c r="E182" i="5"/>
  <c r="J182" i="5"/>
  <c r="H182" i="5"/>
  <c r="J181" i="5"/>
  <c r="H181" i="5"/>
  <c r="E181" i="5"/>
  <c r="J177" i="5"/>
  <c r="H177" i="5"/>
  <c r="E177" i="5"/>
  <c r="F177" i="5" s="1"/>
  <c r="J176" i="5"/>
  <c r="H176" i="5"/>
  <c r="E176" i="5"/>
  <c r="N176" i="5" s="1"/>
  <c r="J175" i="5"/>
  <c r="H175" i="5"/>
  <c r="E175" i="5"/>
  <c r="J174" i="5"/>
  <c r="H174" i="5"/>
  <c r="E174" i="5"/>
  <c r="N174" i="5" s="1"/>
  <c r="J173" i="5"/>
  <c r="H173" i="5"/>
  <c r="E173" i="5"/>
  <c r="N173" i="5" s="1"/>
  <c r="J172" i="5"/>
  <c r="H172" i="5"/>
  <c r="E172" i="5"/>
  <c r="E168" i="5"/>
  <c r="N168" i="5" s="1"/>
  <c r="J168" i="5"/>
  <c r="H168" i="5"/>
  <c r="J167" i="5"/>
  <c r="H167" i="5"/>
  <c r="E167" i="5"/>
  <c r="N167" i="5" s="1"/>
  <c r="J166" i="5"/>
  <c r="H166" i="5"/>
  <c r="E166" i="5"/>
  <c r="N166" i="5" s="1"/>
  <c r="J165" i="5"/>
  <c r="H165" i="5"/>
  <c r="E165" i="5"/>
  <c r="N165" i="5" s="1"/>
  <c r="J164" i="5"/>
  <c r="H164" i="5"/>
  <c r="E164" i="5"/>
  <c r="F164" i="5" s="1"/>
  <c r="O164" i="5" s="1"/>
  <c r="J163" i="5"/>
  <c r="H163" i="5"/>
  <c r="E163" i="5"/>
  <c r="N163" i="5" s="1"/>
  <c r="J159" i="5"/>
  <c r="H159" i="5"/>
  <c r="E159" i="5"/>
  <c r="F159" i="5" s="1"/>
  <c r="J158" i="5"/>
  <c r="H158" i="5"/>
  <c r="E158" i="5"/>
  <c r="F158" i="5" s="1"/>
  <c r="J157" i="5"/>
  <c r="H157" i="5"/>
  <c r="E157" i="5"/>
  <c r="F157" i="5" s="1"/>
  <c r="J156" i="5"/>
  <c r="H156" i="5"/>
  <c r="E156" i="5"/>
  <c r="F156" i="5" s="1"/>
  <c r="O156" i="5" s="1"/>
  <c r="J155" i="5"/>
  <c r="H155" i="5"/>
  <c r="E155" i="5"/>
  <c r="F155" i="5" s="1"/>
  <c r="L155" i="5" s="1"/>
  <c r="J154" i="5"/>
  <c r="H154" i="5"/>
  <c r="E154" i="5"/>
  <c r="N154" i="5" s="1"/>
  <c r="J150" i="5"/>
  <c r="H150" i="5"/>
  <c r="E150" i="5"/>
  <c r="F150" i="5" s="1"/>
  <c r="J149" i="5"/>
  <c r="H149" i="5"/>
  <c r="E149" i="5"/>
  <c r="N149" i="5" s="1"/>
  <c r="J148" i="5"/>
  <c r="H148" i="5"/>
  <c r="E148" i="5"/>
  <c r="F148" i="5" s="1"/>
  <c r="O148" i="5" s="1"/>
  <c r="J147" i="5"/>
  <c r="H147" i="5"/>
  <c r="E147" i="5"/>
  <c r="F147" i="5" s="1"/>
  <c r="J146" i="5"/>
  <c r="H146" i="5"/>
  <c r="E146" i="5"/>
  <c r="N146" i="5" s="1"/>
  <c r="J145" i="5"/>
  <c r="H145" i="5"/>
  <c r="E145" i="5"/>
  <c r="N145" i="5" s="1"/>
  <c r="J141" i="5"/>
  <c r="H141" i="5"/>
  <c r="E141" i="5"/>
  <c r="F141" i="5" s="1"/>
  <c r="O141" i="5" s="1"/>
  <c r="J140" i="5"/>
  <c r="H140" i="5"/>
  <c r="E140" i="5"/>
  <c r="N140" i="5" s="1"/>
  <c r="J139" i="5"/>
  <c r="H139" i="5"/>
  <c r="E139" i="5"/>
  <c r="F139" i="5" s="1"/>
  <c r="J138" i="5"/>
  <c r="H138" i="5"/>
  <c r="E138" i="5"/>
  <c r="F138" i="5" s="1"/>
  <c r="O138" i="5" s="1"/>
  <c r="J137" i="5"/>
  <c r="H137" i="5"/>
  <c r="E137" i="5"/>
  <c r="N137" i="5" s="1"/>
  <c r="J136" i="5"/>
  <c r="H136" i="5"/>
  <c r="E136" i="5"/>
  <c r="J132" i="5"/>
  <c r="H132" i="5"/>
  <c r="E132" i="5"/>
  <c r="N132" i="5" s="1"/>
  <c r="J131" i="5"/>
  <c r="H131" i="5"/>
  <c r="E131" i="5"/>
  <c r="N131" i="5" s="1"/>
  <c r="J130" i="5"/>
  <c r="H130" i="5"/>
  <c r="E130" i="5"/>
  <c r="F130" i="5" s="1"/>
  <c r="J129" i="5"/>
  <c r="H129" i="5"/>
  <c r="E129" i="5"/>
  <c r="N129" i="5" s="1"/>
  <c r="J128" i="5"/>
  <c r="H128" i="5"/>
  <c r="E128" i="5"/>
  <c r="N128" i="5" s="1"/>
  <c r="J127" i="5"/>
  <c r="H127" i="5"/>
  <c r="E127" i="5"/>
  <c r="N127" i="5" s="1"/>
  <c r="J123" i="5"/>
  <c r="H123" i="5"/>
  <c r="E123" i="5"/>
  <c r="N123" i="5" s="1"/>
  <c r="J122" i="5"/>
  <c r="H122" i="5"/>
  <c r="E122" i="5"/>
  <c r="N122" i="5" s="1"/>
  <c r="J121" i="5"/>
  <c r="H121" i="5"/>
  <c r="E121" i="5"/>
  <c r="N121" i="5" s="1"/>
  <c r="J120" i="5"/>
  <c r="H120" i="5"/>
  <c r="E120" i="5"/>
  <c r="N120" i="5" s="1"/>
  <c r="J119" i="5"/>
  <c r="H119" i="5"/>
  <c r="E119" i="5"/>
  <c r="N119" i="5" s="1"/>
  <c r="J118" i="5"/>
  <c r="H118" i="5"/>
  <c r="E118" i="5"/>
  <c r="N118" i="5" s="1"/>
  <c r="J114" i="5"/>
  <c r="H114" i="5"/>
  <c r="E114" i="5"/>
  <c r="N114" i="5" s="1"/>
  <c r="J113" i="5"/>
  <c r="H113" i="5"/>
  <c r="E113" i="5"/>
  <c r="J112" i="5"/>
  <c r="H112" i="5"/>
  <c r="E112" i="5"/>
  <c r="N112" i="5" s="1"/>
  <c r="J111" i="5"/>
  <c r="H111" i="5"/>
  <c r="E111" i="5"/>
  <c r="N111" i="5" s="1"/>
  <c r="J110" i="5"/>
  <c r="H110" i="5"/>
  <c r="E110" i="5"/>
  <c r="N110" i="5" s="1"/>
  <c r="J109" i="5"/>
  <c r="H109" i="5"/>
  <c r="E109" i="5"/>
  <c r="F109" i="5" s="1"/>
  <c r="J105" i="5"/>
  <c r="H105" i="5"/>
  <c r="E105" i="5"/>
  <c r="F105" i="5" s="1"/>
  <c r="O105" i="5" s="1"/>
  <c r="J104" i="5"/>
  <c r="H104" i="5"/>
  <c r="E104" i="5"/>
  <c r="N104" i="5" s="1"/>
  <c r="J103" i="5"/>
  <c r="H103" i="5"/>
  <c r="E103" i="5"/>
  <c r="N103" i="5" s="1"/>
  <c r="J102" i="5"/>
  <c r="H102" i="5"/>
  <c r="E102" i="5"/>
  <c r="F102" i="5" s="1"/>
  <c r="J101" i="5"/>
  <c r="H101" i="5"/>
  <c r="E101" i="5"/>
  <c r="F101" i="5" s="1"/>
  <c r="L101" i="5" s="1"/>
  <c r="J100" i="5"/>
  <c r="H100" i="5"/>
  <c r="E100" i="5"/>
  <c r="N100" i="5" s="1"/>
  <c r="J96" i="5"/>
  <c r="H96" i="5"/>
  <c r="E96" i="5"/>
  <c r="N96" i="5" s="1"/>
  <c r="J95" i="5"/>
  <c r="H95" i="5"/>
  <c r="E95" i="5"/>
  <c r="F95" i="5" s="1"/>
  <c r="O95" i="5" s="1"/>
  <c r="J94" i="5"/>
  <c r="H94" i="5"/>
  <c r="E94" i="5"/>
  <c r="N94" i="5" s="1"/>
  <c r="J93" i="5"/>
  <c r="H93" i="5"/>
  <c r="E93" i="5"/>
  <c r="J92" i="5"/>
  <c r="H92" i="5"/>
  <c r="E92" i="5"/>
  <c r="N92" i="5" s="1"/>
  <c r="J91" i="5"/>
  <c r="H91" i="5"/>
  <c r="E91" i="5"/>
  <c r="N91" i="5" s="1"/>
  <c r="J87" i="5"/>
  <c r="H87" i="5"/>
  <c r="E87" i="5"/>
  <c r="N87" i="5" s="1"/>
  <c r="J86" i="5"/>
  <c r="H86" i="5"/>
  <c r="E86" i="5"/>
  <c r="N86" i="5" s="1"/>
  <c r="J85" i="5"/>
  <c r="H85" i="5"/>
  <c r="E85" i="5"/>
  <c r="F85" i="5" s="1"/>
  <c r="O85" i="5" s="1"/>
  <c r="J84" i="5"/>
  <c r="H84" i="5"/>
  <c r="E84" i="5"/>
  <c r="N84" i="5" s="1"/>
  <c r="J83" i="5"/>
  <c r="H83" i="5"/>
  <c r="E83" i="5"/>
  <c r="N83" i="5" s="1"/>
  <c r="J82" i="5"/>
  <c r="H82" i="5"/>
  <c r="E82" i="5"/>
  <c r="E78" i="5"/>
  <c r="N78" i="5" s="1"/>
  <c r="J78" i="5"/>
  <c r="H78" i="5"/>
  <c r="J77" i="5"/>
  <c r="H77" i="5"/>
  <c r="E77" i="5"/>
  <c r="N77" i="5" s="1"/>
  <c r="J76" i="5"/>
  <c r="H76" i="5"/>
  <c r="E76" i="5"/>
  <c r="N76" i="5" s="1"/>
  <c r="J75" i="5"/>
  <c r="H75" i="5"/>
  <c r="E75" i="5"/>
  <c r="N75" i="5" s="1"/>
  <c r="J74" i="5"/>
  <c r="H74" i="5"/>
  <c r="E74" i="5"/>
  <c r="J73" i="5"/>
  <c r="H73" i="5"/>
  <c r="E73" i="5"/>
  <c r="N73" i="5" s="1"/>
  <c r="J69" i="5"/>
  <c r="H69" i="5"/>
  <c r="E69" i="5"/>
  <c r="N69" i="5" s="1"/>
  <c r="J68" i="5"/>
  <c r="H68" i="5"/>
  <c r="E68" i="5"/>
  <c r="N68" i="5" s="1"/>
  <c r="J67" i="5"/>
  <c r="H67" i="5"/>
  <c r="E67" i="5"/>
  <c r="N67" i="5" s="1"/>
  <c r="J66" i="5"/>
  <c r="H66" i="5"/>
  <c r="E66" i="5"/>
  <c r="N66" i="5" s="1"/>
  <c r="J65" i="5"/>
  <c r="H65" i="5"/>
  <c r="E65" i="5"/>
  <c r="N65" i="5" s="1"/>
  <c r="J64" i="5"/>
  <c r="H64" i="5"/>
  <c r="E64" i="5"/>
  <c r="F64" i="5" s="1"/>
  <c r="J60" i="5"/>
  <c r="H60" i="5"/>
  <c r="E60" i="5"/>
  <c r="F60" i="5" s="1"/>
  <c r="J59" i="5"/>
  <c r="H59" i="5"/>
  <c r="E59" i="5"/>
  <c r="J58" i="5"/>
  <c r="H58" i="5"/>
  <c r="E58" i="5"/>
  <c r="N58" i="5" s="1"/>
  <c r="J57" i="5"/>
  <c r="H57" i="5"/>
  <c r="E57" i="5"/>
  <c r="F57" i="5" s="1"/>
  <c r="L57" i="5" s="1"/>
  <c r="J56" i="5"/>
  <c r="H56" i="5"/>
  <c r="E56" i="5"/>
  <c r="F56" i="5" s="1"/>
  <c r="J55" i="5"/>
  <c r="H55" i="5"/>
  <c r="E55" i="5"/>
  <c r="N55" i="5" s="1"/>
  <c r="J51" i="5"/>
  <c r="H51" i="5"/>
  <c r="E51" i="5"/>
  <c r="N51" i="5" s="1"/>
  <c r="J50" i="5"/>
  <c r="H50" i="5"/>
  <c r="E50" i="5"/>
  <c r="N50" i="5" s="1"/>
  <c r="J49" i="5"/>
  <c r="H49" i="5"/>
  <c r="E49" i="5"/>
  <c r="J48" i="5"/>
  <c r="H48" i="5"/>
  <c r="E48" i="5"/>
  <c r="N48" i="5" s="1"/>
  <c r="J47" i="5"/>
  <c r="H47" i="5"/>
  <c r="E47" i="5"/>
  <c r="F47" i="5" s="1"/>
  <c r="O47" i="5" s="1"/>
  <c r="J43" i="5"/>
  <c r="H43" i="5"/>
  <c r="E43" i="5"/>
  <c r="N43" i="5" s="1"/>
  <c r="J42" i="5"/>
  <c r="H42" i="5"/>
  <c r="E42" i="5"/>
  <c r="F42" i="5" s="1"/>
  <c r="E41" i="5"/>
  <c r="N41" i="5" s="1"/>
  <c r="J41" i="5"/>
  <c r="H41" i="5"/>
  <c r="J40" i="5"/>
  <c r="H40" i="5"/>
  <c r="N40" i="5"/>
  <c r="J39" i="5"/>
  <c r="H39" i="5"/>
  <c r="N39" i="5"/>
  <c r="J38" i="5"/>
  <c r="H38" i="5"/>
  <c r="N38" i="5"/>
  <c r="J34" i="5"/>
  <c r="H34" i="5"/>
  <c r="F34" i="5"/>
  <c r="J33" i="5"/>
  <c r="H33" i="5"/>
  <c r="F33" i="5"/>
  <c r="L33" i="5" s="1"/>
  <c r="J32" i="5"/>
  <c r="H32" i="5"/>
  <c r="N32" i="5"/>
  <c r="J29" i="5"/>
  <c r="E29" i="5"/>
  <c r="N29" i="5" s="1"/>
  <c r="J25" i="5"/>
  <c r="J24" i="5"/>
  <c r="J23" i="5"/>
  <c r="E23" i="5"/>
  <c r="AA20" i="5"/>
  <c r="J20" i="5"/>
  <c r="E20" i="5"/>
  <c r="N20" i="5" s="1"/>
  <c r="AA19" i="5"/>
  <c r="J19" i="5"/>
  <c r="E19" i="5"/>
  <c r="N19" i="5" s="1"/>
  <c r="AA18" i="5"/>
  <c r="J18" i="5"/>
  <c r="E18" i="5"/>
  <c r="F18" i="5" s="1"/>
  <c r="L18" i="5" s="1"/>
  <c r="AA15" i="5"/>
  <c r="J15" i="5"/>
  <c r="E15" i="5"/>
  <c r="N15" i="5" s="1"/>
  <c r="AA14" i="5"/>
  <c r="J14" i="5"/>
  <c r="E14" i="5"/>
  <c r="J13" i="5"/>
  <c r="E13" i="5"/>
  <c r="F13" i="5" s="1"/>
  <c r="O13" i="5" s="1"/>
  <c r="AA11" i="5"/>
  <c r="H11" i="5"/>
  <c r="AA10" i="5"/>
  <c r="H10" i="5"/>
  <c r="F10" i="5"/>
  <c r="O10" i="5" s="1"/>
  <c r="AA7" i="5"/>
  <c r="H7" i="5"/>
  <c r="AA6" i="5"/>
  <c r="H6" i="5"/>
  <c r="F6" i="5"/>
  <c r="AA5" i="5"/>
  <c r="H5" i="5"/>
  <c r="H4" i="5"/>
  <c r="F4" i="5"/>
  <c r="L4" i="5" s="1"/>
  <c r="D45" i="6"/>
  <c r="D46" i="15"/>
  <c r="D40" i="15"/>
  <c r="D47" i="16"/>
  <c r="B22" i="15"/>
  <c r="D22" i="15" s="1"/>
  <c r="B23" i="6"/>
  <c r="D23" i="6" s="1"/>
  <c r="D25" i="16"/>
  <c r="B21" i="15"/>
  <c r="D21" i="15" s="1"/>
  <c r="B22" i="6"/>
  <c r="D22" i="6" s="1"/>
  <c r="D24" i="16"/>
  <c r="B20" i="15"/>
  <c r="D20" i="15" s="1"/>
  <c r="B21" i="6"/>
  <c r="D21" i="6" s="1"/>
  <c r="D23" i="16"/>
  <c r="B19" i="15"/>
  <c r="D19" i="15" s="1"/>
  <c r="B19" i="6"/>
  <c r="D19" i="6" s="1"/>
  <c r="D21" i="16"/>
  <c r="B18" i="15"/>
  <c r="D18" i="15" s="1"/>
  <c r="B18" i="6"/>
  <c r="D18" i="6" s="1"/>
  <c r="D20" i="16"/>
  <c r="B17" i="15"/>
  <c r="D17" i="15" s="1"/>
  <c r="B17" i="6"/>
  <c r="D17" i="6" s="1"/>
  <c r="D19" i="16"/>
  <c r="B16" i="15"/>
  <c r="D16" i="15" s="1"/>
  <c r="B16" i="6"/>
  <c r="D16" i="6" s="1"/>
  <c r="D18" i="16"/>
  <c r="B15" i="15"/>
  <c r="D15" i="15" s="1"/>
  <c r="B15" i="6"/>
  <c r="D15" i="6" s="1"/>
  <c r="D17" i="16"/>
  <c r="B14" i="15"/>
  <c r="D14" i="15" s="1"/>
  <c r="B14" i="6"/>
  <c r="D14" i="6" s="1"/>
  <c r="D16" i="16"/>
  <c r="B13" i="15"/>
  <c r="D13" i="15" s="1"/>
  <c r="B13" i="6"/>
  <c r="D13" i="6" s="1"/>
  <c r="D15" i="16"/>
  <c r="B12" i="15"/>
  <c r="D12" i="15" s="1"/>
  <c r="B12" i="6"/>
  <c r="D12" i="6" s="1"/>
  <c r="D14" i="16"/>
  <c r="D13" i="16"/>
  <c r="B10" i="15"/>
  <c r="D10" i="15" s="1"/>
  <c r="B10" i="6"/>
  <c r="D10" i="6" s="1"/>
  <c r="D12" i="16"/>
  <c r="B9" i="15"/>
  <c r="D9" i="15" s="1"/>
  <c r="B9" i="6"/>
  <c r="D9" i="6" s="1"/>
  <c r="D11" i="16"/>
  <c r="B8" i="15"/>
  <c r="D8" i="15" s="1"/>
  <c r="B8" i="6"/>
  <c r="D8" i="6" s="1"/>
  <c r="D10" i="16"/>
  <c r="B7" i="15"/>
  <c r="D7" i="15" s="1"/>
  <c r="B7" i="6"/>
  <c r="D7" i="6" s="1"/>
  <c r="D9" i="16"/>
  <c r="B6" i="15"/>
  <c r="D6" i="15" s="1"/>
  <c r="B6" i="6"/>
  <c r="D6" i="6" s="1"/>
  <c r="D8" i="16"/>
  <c r="B5" i="15"/>
  <c r="D5" i="15" s="1"/>
  <c r="B5" i="6"/>
  <c r="D5" i="6" s="1"/>
  <c r="D7" i="16"/>
  <c r="D6" i="16"/>
  <c r="F15" i="12"/>
  <c r="G15" i="12" s="1"/>
  <c r="E30" i="12"/>
  <c r="F30" i="12"/>
  <c r="G30" i="12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31" i="12"/>
  <c r="F31" i="12"/>
  <c r="G31" i="12" s="1"/>
  <c r="E29" i="12"/>
  <c r="F29" i="12"/>
  <c r="G29" i="12" s="1"/>
  <c r="F28" i="12"/>
  <c r="G28" i="12"/>
  <c r="F26" i="12"/>
  <c r="G26" i="12" s="1"/>
  <c r="G25" i="12"/>
  <c r="G24" i="12"/>
  <c r="G23" i="12"/>
  <c r="G22" i="12"/>
  <c r="G21" i="12"/>
  <c r="F20" i="12"/>
  <c r="G20" i="12" s="1"/>
  <c r="F19" i="12"/>
  <c r="G19" i="12"/>
  <c r="F18" i="12"/>
  <c r="G18" i="12"/>
  <c r="F17" i="12"/>
  <c r="G17" i="12" s="1"/>
  <c r="F16" i="12"/>
  <c r="G16" i="12"/>
  <c r="F14" i="12"/>
  <c r="G14" i="12"/>
  <c r="G13" i="12"/>
  <c r="F12" i="12"/>
  <c r="G12" i="12"/>
  <c r="G11" i="12"/>
  <c r="G10" i="12"/>
  <c r="G9" i="12"/>
  <c r="G8" i="12"/>
  <c r="G7" i="12"/>
  <c r="H4" i="12"/>
  <c r="H3" i="12"/>
  <c r="M7" i="11"/>
  <c r="C8" i="11"/>
  <c r="M8" i="11" s="1"/>
  <c r="C9" i="11"/>
  <c r="M9" i="11" s="1"/>
  <c r="C10" i="11"/>
  <c r="M10" i="11" s="1"/>
  <c r="C11" i="11"/>
  <c r="M11" i="11" s="1"/>
  <c r="C12" i="11"/>
  <c r="M12" i="11" s="1"/>
  <c r="C13" i="11"/>
  <c r="M13" i="11" s="1"/>
  <c r="C14" i="11"/>
  <c r="M14" i="11" s="1"/>
  <c r="H6" i="11"/>
  <c r="AQ6" i="11" s="1"/>
  <c r="G6" i="11"/>
  <c r="AK6" i="11" s="1"/>
  <c r="F6" i="11"/>
  <c r="AE6" i="11" s="1"/>
  <c r="E6" i="11"/>
  <c r="Y6" i="11" s="1"/>
  <c r="D6" i="11"/>
  <c r="S6" i="11" s="1"/>
  <c r="C6" i="11"/>
  <c r="M6" i="11" s="1"/>
  <c r="H14" i="11"/>
  <c r="AQ14" i="11" s="1"/>
  <c r="H13" i="11"/>
  <c r="AQ13" i="11" s="1"/>
  <c r="H12" i="11"/>
  <c r="AQ12" i="11" s="1"/>
  <c r="H11" i="11"/>
  <c r="AQ11" i="11" s="1"/>
  <c r="H10" i="11"/>
  <c r="AQ10" i="11" s="1"/>
  <c r="H9" i="11"/>
  <c r="AQ9" i="11" s="1"/>
  <c r="H8" i="11"/>
  <c r="AQ8" i="11" s="1"/>
  <c r="H7" i="11"/>
  <c r="AQ7" i="11" s="1"/>
  <c r="G14" i="11"/>
  <c r="AK14" i="11" s="1"/>
  <c r="G13" i="11"/>
  <c r="AK13" i="11" s="1"/>
  <c r="G12" i="11"/>
  <c r="AK12" i="11" s="1"/>
  <c r="G11" i="11"/>
  <c r="AK11" i="11" s="1"/>
  <c r="G10" i="11"/>
  <c r="AK10" i="11" s="1"/>
  <c r="G9" i="11"/>
  <c r="AK9" i="11" s="1"/>
  <c r="G8" i="11"/>
  <c r="AK8" i="11" s="1"/>
  <c r="G7" i="11"/>
  <c r="AK7" i="11" s="1"/>
  <c r="F14" i="11"/>
  <c r="AE14" i="11" s="1"/>
  <c r="F13" i="11"/>
  <c r="AE13" i="11" s="1"/>
  <c r="F12" i="11"/>
  <c r="AE12" i="11" s="1"/>
  <c r="F11" i="11"/>
  <c r="AE11" i="11" s="1"/>
  <c r="F10" i="11"/>
  <c r="AE10" i="11" s="1"/>
  <c r="F9" i="11"/>
  <c r="AE9" i="11" s="1"/>
  <c r="F8" i="11"/>
  <c r="AE8" i="11" s="1"/>
  <c r="F7" i="11"/>
  <c r="AE7" i="11" s="1"/>
  <c r="E14" i="11"/>
  <c r="Y14" i="11" s="1"/>
  <c r="E13" i="11"/>
  <c r="Y13" i="11" s="1"/>
  <c r="E12" i="11"/>
  <c r="Y12" i="11" s="1"/>
  <c r="E11" i="11"/>
  <c r="Y11" i="11" s="1"/>
  <c r="E10" i="11"/>
  <c r="Y10" i="11" s="1"/>
  <c r="E9" i="11"/>
  <c r="Y9" i="11" s="1"/>
  <c r="E8" i="11"/>
  <c r="Y8" i="11" s="1"/>
  <c r="E7" i="11"/>
  <c r="Y7" i="11" s="1"/>
  <c r="D14" i="11"/>
  <c r="S14" i="11" s="1"/>
  <c r="D13" i="11"/>
  <c r="S13" i="11" s="1"/>
  <c r="D12" i="11"/>
  <c r="S12" i="11" s="1"/>
  <c r="D11" i="11"/>
  <c r="S11" i="11" s="1"/>
  <c r="D10" i="11"/>
  <c r="S10" i="11" s="1"/>
  <c r="D9" i="11"/>
  <c r="S9" i="11" s="1"/>
  <c r="D8" i="11"/>
  <c r="S8" i="11" s="1"/>
  <c r="D7" i="11"/>
  <c r="S7" i="11" s="1"/>
  <c r="C49" i="1"/>
  <c r="B17" i="1"/>
  <c r="C17" i="1"/>
  <c r="B16" i="1"/>
  <c r="C16" i="1"/>
  <c r="B15" i="1"/>
  <c r="C15" i="1"/>
  <c r="B14" i="1"/>
  <c r="C14" i="1"/>
  <c r="B13" i="1"/>
  <c r="C13" i="1"/>
  <c r="B12" i="1"/>
  <c r="C12" i="1"/>
  <c r="B11" i="1"/>
  <c r="C11" i="1"/>
  <c r="B10" i="1"/>
  <c r="C10" i="1"/>
  <c r="B8" i="1"/>
  <c r="C8" i="1"/>
  <c r="B7" i="1"/>
  <c r="C7" i="1"/>
  <c r="B6" i="1"/>
  <c r="C6" i="1"/>
  <c r="B5" i="1"/>
  <c r="C5" i="1"/>
  <c r="B11" i="6"/>
  <c r="D11" i="6" s="1"/>
  <c r="B11" i="15"/>
  <c r="D11" i="15" s="1"/>
  <c r="F33" i="12"/>
  <c r="O13" i="7" l="1"/>
  <c r="U13" i="7" s="1"/>
  <c r="W15" i="7"/>
  <c r="W11" i="7"/>
  <c r="U15" i="7"/>
  <c r="X15" i="7"/>
  <c r="W29" i="7"/>
  <c r="O18" i="7"/>
  <c r="X18" i="7" s="1"/>
  <c r="AC18" i="7" s="1"/>
  <c r="AD18" i="7" s="1"/>
  <c r="U8" i="7"/>
  <c r="O21" i="7"/>
  <c r="U21" i="7" s="1"/>
  <c r="W24" i="7"/>
  <c r="X19" i="7"/>
  <c r="U24" i="7"/>
  <c r="O17" i="7"/>
  <c r="U17" i="7" s="1"/>
  <c r="AC17" i="7" s="1"/>
  <c r="AD17" i="7" s="1"/>
  <c r="U30" i="7"/>
  <c r="W8" i="7"/>
  <c r="AC8" i="7" s="1"/>
  <c r="AD8" i="7" s="1"/>
  <c r="O5" i="7"/>
  <c r="O6" i="7"/>
  <c r="W4" i="7"/>
  <c r="W7" i="7"/>
  <c r="AC7" i="7" s="1"/>
  <c r="AD7" i="7" s="1"/>
  <c r="U7" i="7"/>
  <c r="L6" i="5"/>
  <c r="O6" i="5"/>
  <c r="P6" i="5" s="1"/>
  <c r="N25" i="5"/>
  <c r="N24" i="5"/>
  <c r="N23" i="5"/>
  <c r="H23" i="5"/>
  <c r="D26" i="16"/>
  <c r="D31" i="16" s="1"/>
  <c r="D39" i="16" s="1"/>
  <c r="AQ1048576" i="11"/>
  <c r="N102" i="5"/>
  <c r="F193" i="5"/>
  <c r="O193" i="5" s="1"/>
  <c r="L13" i="5"/>
  <c r="N57" i="5"/>
  <c r="F192" i="5"/>
  <c r="L192" i="5" s="1"/>
  <c r="F23" i="5"/>
  <c r="L23" i="5" s="1"/>
  <c r="F5" i="5"/>
  <c r="N164" i="5"/>
  <c r="O18" i="5"/>
  <c r="F38" i="5"/>
  <c r="L38" i="5" s="1"/>
  <c r="F40" i="5"/>
  <c r="O40" i="5" s="1"/>
  <c r="F149" i="5"/>
  <c r="L149" i="5" s="1"/>
  <c r="F39" i="5"/>
  <c r="O39" i="5" s="1"/>
  <c r="N33" i="5"/>
  <c r="N34" i="5"/>
  <c r="F32" i="5"/>
  <c r="N130" i="5"/>
  <c r="F15" i="5"/>
  <c r="O15" i="5" s="1"/>
  <c r="L24" i="5"/>
  <c r="N10" i="5"/>
  <c r="F41" i="5"/>
  <c r="O33" i="5"/>
  <c r="O42" i="5"/>
  <c r="L42" i="5"/>
  <c r="N47" i="5"/>
  <c r="N42" i="5"/>
  <c r="O155" i="5"/>
  <c r="F48" i="5"/>
  <c r="N141" i="5"/>
  <c r="F118" i="5"/>
  <c r="L118" i="5" s="1"/>
  <c r="F75" i="5"/>
  <c r="L75" i="5" s="1"/>
  <c r="N64" i="5"/>
  <c r="F103" i="5"/>
  <c r="L103" i="5" s="1"/>
  <c r="F87" i="5"/>
  <c r="O87" i="5" s="1"/>
  <c r="F140" i="5"/>
  <c r="L140" i="5" s="1"/>
  <c r="N177" i="5"/>
  <c r="F146" i="5"/>
  <c r="O146" i="5" s="1"/>
  <c r="O4" i="5"/>
  <c r="N156" i="5"/>
  <c r="F73" i="5"/>
  <c r="O73" i="5" s="1"/>
  <c r="L47" i="5"/>
  <c r="N183" i="5"/>
  <c r="F137" i="5"/>
  <c r="L137" i="5" s="1"/>
  <c r="F119" i="5"/>
  <c r="O119" i="5" s="1"/>
  <c r="F121" i="5"/>
  <c r="L121" i="5" s="1"/>
  <c r="N157" i="5"/>
  <c r="F127" i="5"/>
  <c r="L127" i="5" s="1"/>
  <c r="F163" i="5"/>
  <c r="O163" i="5" s="1"/>
  <c r="N138" i="5"/>
  <c r="F111" i="5"/>
  <c r="O111" i="5" s="1"/>
  <c r="F128" i="5"/>
  <c r="F83" i="5"/>
  <c r="O83" i="5" s="1"/>
  <c r="F91" i="5"/>
  <c r="L10" i="5"/>
  <c r="F19" i="5"/>
  <c r="O19" i="5" s="1"/>
  <c r="F100" i="5"/>
  <c r="L100" i="5" s="1"/>
  <c r="F92" i="5"/>
  <c r="O92" i="5" s="1"/>
  <c r="N148" i="5"/>
  <c r="F154" i="5"/>
  <c r="L154" i="5" s="1"/>
  <c r="F131" i="5"/>
  <c r="O131" i="5" s="1"/>
  <c r="N155" i="5"/>
  <c r="O101" i="5"/>
  <c r="F129" i="5"/>
  <c r="L129" i="5" s="1"/>
  <c r="F104" i="5"/>
  <c r="F114" i="5"/>
  <c r="O114" i="5" s="1"/>
  <c r="F110" i="5"/>
  <c r="L110" i="5" s="1"/>
  <c r="F76" i="5"/>
  <c r="O76" i="5" s="1"/>
  <c r="L85" i="5"/>
  <c r="N139" i="5"/>
  <c r="F120" i="5"/>
  <c r="N150" i="5"/>
  <c r="F122" i="5"/>
  <c r="N158" i="5"/>
  <c r="N101" i="5"/>
  <c r="F69" i="5"/>
  <c r="O69" i="5" s="1"/>
  <c r="F77" i="5"/>
  <c r="O159" i="5"/>
  <c r="L159" i="5"/>
  <c r="O64" i="5"/>
  <c r="L64" i="5"/>
  <c r="F167" i="5"/>
  <c r="L167" i="5" s="1"/>
  <c r="F176" i="5"/>
  <c r="F66" i="5"/>
  <c r="F51" i="5"/>
  <c r="O51" i="5" s="1"/>
  <c r="L184" i="5"/>
  <c r="N184" i="5"/>
  <c r="F165" i="5"/>
  <c r="F65" i="5"/>
  <c r="O65" i="5" s="1"/>
  <c r="F55" i="5"/>
  <c r="O55" i="5" s="1"/>
  <c r="F67" i="5"/>
  <c r="N159" i="5"/>
  <c r="F58" i="5"/>
  <c r="O58" i="5" s="1"/>
  <c r="F50" i="5"/>
  <c r="L139" i="5"/>
  <c r="O139" i="5"/>
  <c r="O183" i="5"/>
  <c r="N13" i="5"/>
  <c r="F20" i="5"/>
  <c r="F78" i="5"/>
  <c r="O78" i="5" s="1"/>
  <c r="L95" i="5"/>
  <c r="N105" i="5"/>
  <c r="F166" i="5"/>
  <c r="N60" i="5"/>
  <c r="F94" i="5"/>
  <c r="N95" i="5"/>
  <c r="F191" i="5"/>
  <c r="F186" i="5"/>
  <c r="F190" i="5"/>
  <c r="F185" i="5"/>
  <c r="L177" i="5"/>
  <c r="O177" i="5"/>
  <c r="F174" i="5"/>
  <c r="F173" i="5"/>
  <c r="L173" i="5" s="1"/>
  <c r="L158" i="5"/>
  <c r="O158" i="5"/>
  <c r="L164" i="5"/>
  <c r="L150" i="5"/>
  <c r="O150" i="5"/>
  <c r="L157" i="5"/>
  <c r="O157" i="5"/>
  <c r="L156" i="5"/>
  <c r="O147" i="5"/>
  <c r="L147" i="5"/>
  <c r="N147" i="5"/>
  <c r="L148" i="5"/>
  <c r="F145" i="5"/>
  <c r="L145" i="5" s="1"/>
  <c r="L138" i="5"/>
  <c r="F132" i="5"/>
  <c r="L132" i="5" s="1"/>
  <c r="F123" i="5"/>
  <c r="L123" i="5" s="1"/>
  <c r="L105" i="5"/>
  <c r="N109" i="5"/>
  <c r="F112" i="5"/>
  <c r="F96" i="5"/>
  <c r="F86" i="5"/>
  <c r="N85" i="5"/>
  <c r="F84" i="5"/>
  <c r="F68" i="5"/>
  <c r="L68" i="5" s="1"/>
  <c r="O60" i="5"/>
  <c r="L60" i="5"/>
  <c r="L56" i="5"/>
  <c r="O56" i="5"/>
  <c r="N56" i="5"/>
  <c r="F43" i="5"/>
  <c r="O34" i="5"/>
  <c r="L34" i="5"/>
  <c r="L25" i="5"/>
  <c r="L102" i="5"/>
  <c r="N181" i="5"/>
  <c r="F181" i="5"/>
  <c r="U10" i="7"/>
  <c r="X10" i="7"/>
  <c r="N49" i="5"/>
  <c r="F49" i="5"/>
  <c r="O102" i="5"/>
  <c r="L141" i="5"/>
  <c r="E21" i="13"/>
  <c r="F14" i="5"/>
  <c r="N14" i="5"/>
  <c r="N82" i="5"/>
  <c r="F82" i="5"/>
  <c r="N182" i="5"/>
  <c r="F182" i="5"/>
  <c r="B14" i="9"/>
  <c r="L130" i="5"/>
  <c r="O130" i="5"/>
  <c r="U23" i="7"/>
  <c r="X23" i="7"/>
  <c r="G32" i="12"/>
  <c r="N4" i="5"/>
  <c r="N18" i="5"/>
  <c r="F29" i="5"/>
  <c r="N59" i="5"/>
  <c r="F59" i="5"/>
  <c r="F175" i="5"/>
  <c r="N175" i="5"/>
  <c r="N11" i="5"/>
  <c r="F11" i="5"/>
  <c r="F113" i="5"/>
  <c r="N113" i="5"/>
  <c r="F168" i="5"/>
  <c r="O57" i="5"/>
  <c r="F7" i="5"/>
  <c r="N7" i="5"/>
  <c r="N74" i="5"/>
  <c r="F74" i="5"/>
  <c r="N93" i="5"/>
  <c r="F93" i="5"/>
  <c r="O109" i="5"/>
  <c r="L109" i="5"/>
  <c r="F136" i="5"/>
  <c r="N136" i="5"/>
  <c r="F172" i="5"/>
  <c r="N172" i="5"/>
  <c r="X25" i="7"/>
  <c r="U25" i="7"/>
  <c r="AC25" i="7" s="1"/>
  <c r="AD25" i="7" s="1"/>
  <c r="X26" i="7"/>
  <c r="U26" i="7"/>
  <c r="X27" i="7"/>
  <c r="U27" i="7"/>
  <c r="X28" i="7"/>
  <c r="U28" i="7"/>
  <c r="X29" i="7"/>
  <c r="U29" i="7"/>
  <c r="AC29" i="7" s="1"/>
  <c r="AD29" i="7" s="1"/>
  <c r="X21" i="7"/>
  <c r="X17" i="7"/>
  <c r="X11" i="7"/>
  <c r="U11" i="7"/>
  <c r="AC11" i="7" s="1"/>
  <c r="AD11" i="7" s="1"/>
  <c r="W20" i="7"/>
  <c r="U18" i="7"/>
  <c r="W16" i="7"/>
  <c r="U14" i="7"/>
  <c r="W12" i="7"/>
  <c r="U5" i="7"/>
  <c r="U4" i="7"/>
  <c r="X4" i="7"/>
  <c r="E26" i="16"/>
  <c r="B4" i="6"/>
  <c r="W30" i="7"/>
  <c r="AC30" i="7" s="1"/>
  <c r="AD30" i="7" s="1"/>
  <c r="X22" i="7"/>
  <c r="AC22" i="7" s="1"/>
  <c r="AD22" i="7" s="1"/>
  <c r="U20" i="7"/>
  <c r="AC19" i="7"/>
  <c r="AD19" i="7" s="1"/>
  <c r="U16" i="7"/>
  <c r="AC15" i="7"/>
  <c r="AD15" i="7" s="1"/>
  <c r="X14" i="7"/>
  <c r="AC14" i="7" s="1"/>
  <c r="AD14" i="7" s="1"/>
  <c r="U12" i="7"/>
  <c r="X9" i="7"/>
  <c r="AC9" i="7" s="1"/>
  <c r="AD9" i="7" s="1"/>
  <c r="X5" i="7"/>
  <c r="U3" i="7"/>
  <c r="AC3" i="7" s="1"/>
  <c r="AD3" i="7" s="1"/>
  <c r="F26" i="16"/>
  <c r="B4" i="15"/>
  <c r="D4" i="15" s="1"/>
  <c r="D23" i="15" s="1"/>
  <c r="D28" i="15" s="1"/>
  <c r="X13" i="7" l="1"/>
  <c r="AC20" i="7"/>
  <c r="AD20" i="7" s="1"/>
  <c r="AC13" i="7"/>
  <c r="AD13" i="7" s="1"/>
  <c r="AC23" i="7"/>
  <c r="AD23" i="7" s="1"/>
  <c r="AC24" i="7"/>
  <c r="AD24" i="7" s="1"/>
  <c r="AC21" i="7"/>
  <c r="AD21" i="7" s="1"/>
  <c r="AC27" i="7"/>
  <c r="AD27" i="7" s="1"/>
  <c r="AC10" i="7"/>
  <c r="AD10" i="7" s="1"/>
  <c r="AC12" i="7"/>
  <c r="AD12" i="7" s="1"/>
  <c r="AC16" i="7"/>
  <c r="AD16" i="7" s="1"/>
  <c r="U6" i="7"/>
  <c r="X6" i="7"/>
  <c r="AC5" i="7"/>
  <c r="AD5" i="7" s="1"/>
  <c r="Q6" i="5"/>
  <c r="L5" i="5"/>
  <c r="O5" i="5"/>
  <c r="O137" i="5"/>
  <c r="P137" i="5" s="1"/>
  <c r="Q137" i="5" s="1"/>
  <c r="L193" i="5"/>
  <c r="P193" i="5" s="1"/>
  <c r="Q193" i="5" s="1"/>
  <c r="P155" i="5"/>
  <c r="Q155" i="5" s="1"/>
  <c r="O23" i="5"/>
  <c r="P23" i="5" s="1"/>
  <c r="Q23" i="5" s="1"/>
  <c r="P4" i="5"/>
  <c r="D35" i="16"/>
  <c r="L40" i="5"/>
  <c r="P40" i="5" s="1"/>
  <c r="Q40" i="5" s="1"/>
  <c r="P13" i="5"/>
  <c r="P33" i="5"/>
  <c r="Q33" i="5" s="1"/>
  <c r="P105" i="5"/>
  <c r="Q105" i="5" s="1"/>
  <c r="O140" i="5"/>
  <c r="P140" i="5" s="1"/>
  <c r="Q140" i="5" s="1"/>
  <c r="P57" i="5"/>
  <c r="Q57" i="5" s="1"/>
  <c r="L15" i="5"/>
  <c r="P15" i="5" s="1"/>
  <c r="Q15" i="5" s="1"/>
  <c r="L39" i="5"/>
  <c r="P39" i="5" s="1"/>
  <c r="Q39" i="5" s="1"/>
  <c r="P64" i="5"/>
  <c r="Q64" i="5" s="1"/>
  <c r="L58" i="5"/>
  <c r="P58" i="5" s="1"/>
  <c r="Q58" i="5" s="1"/>
  <c r="L114" i="5"/>
  <c r="P114" i="5" s="1"/>
  <c r="Q114" i="5" s="1"/>
  <c r="P164" i="5"/>
  <c r="Q164" i="5" s="1"/>
  <c r="O149" i="5"/>
  <c r="P149" i="5" s="1"/>
  <c r="Q149" i="5" s="1"/>
  <c r="L51" i="5"/>
  <c r="P51" i="5" s="1"/>
  <c r="Q51" i="5" s="1"/>
  <c r="P60" i="5"/>
  <c r="Q60" i="5" s="1"/>
  <c r="O167" i="5"/>
  <c r="P167" i="5" s="1"/>
  <c r="Q167" i="5" s="1"/>
  <c r="P10" i="5"/>
  <c r="P24" i="5"/>
  <c r="Q24" i="5" s="1"/>
  <c r="O123" i="5"/>
  <c r="P123" i="5" s="1"/>
  <c r="Q123" i="5" s="1"/>
  <c r="L92" i="5"/>
  <c r="P92" i="5" s="1"/>
  <c r="Q92" i="5" s="1"/>
  <c r="P138" i="5"/>
  <c r="Q138" i="5" s="1"/>
  <c r="P148" i="5"/>
  <c r="Q148" i="5" s="1"/>
  <c r="O192" i="5"/>
  <c r="P192" i="5" s="1"/>
  <c r="Q192" i="5" s="1"/>
  <c r="P85" i="5"/>
  <c r="Q85" i="5" s="1"/>
  <c r="P183" i="5"/>
  <c r="Q183" i="5" s="1"/>
  <c r="O32" i="5"/>
  <c r="L32" i="5"/>
  <c r="O75" i="5"/>
  <c r="P75" i="5" s="1"/>
  <c r="Q75" i="5" s="1"/>
  <c r="O118" i="5"/>
  <c r="P118" i="5" s="1"/>
  <c r="Q118" i="5" s="1"/>
  <c r="P18" i="5"/>
  <c r="Q18" i="5" s="1"/>
  <c r="O129" i="5"/>
  <c r="P129" i="5" s="1"/>
  <c r="Q129" i="5" s="1"/>
  <c r="L69" i="5"/>
  <c r="P69" i="5" s="1"/>
  <c r="Q69" i="5" s="1"/>
  <c r="L87" i="5"/>
  <c r="P87" i="5" s="1"/>
  <c r="Q87" i="5" s="1"/>
  <c r="L146" i="5"/>
  <c r="P146" i="5" s="1"/>
  <c r="Q146" i="5" s="1"/>
  <c r="L19" i="5"/>
  <c r="P19" i="5" s="1"/>
  <c r="Q19" i="5" s="1"/>
  <c r="O103" i="5"/>
  <c r="P103" i="5" s="1"/>
  <c r="Q103" i="5" s="1"/>
  <c r="P101" i="5"/>
  <c r="Q101" i="5" s="1"/>
  <c r="O38" i="5"/>
  <c r="P38" i="5" s="1"/>
  <c r="Q38" i="5" s="1"/>
  <c r="P42" i="5"/>
  <c r="Q42" i="5" s="1"/>
  <c r="L55" i="5"/>
  <c r="P55" i="5" s="1"/>
  <c r="Q55" i="5" s="1"/>
  <c r="P47" i="5"/>
  <c r="Q47" i="5" s="1"/>
  <c r="L41" i="5"/>
  <c r="O41" i="5"/>
  <c r="O154" i="5"/>
  <c r="P154" i="5" s="1"/>
  <c r="Q154" i="5" s="1"/>
  <c r="L119" i="5"/>
  <c r="P119" i="5" s="1"/>
  <c r="Q119" i="5" s="1"/>
  <c r="L111" i="5"/>
  <c r="P111" i="5" s="1"/>
  <c r="Q111" i="5" s="1"/>
  <c r="L73" i="5"/>
  <c r="P73" i="5" s="1"/>
  <c r="Q73" i="5" s="1"/>
  <c r="P56" i="5"/>
  <c r="Q56" i="5" s="1"/>
  <c r="P156" i="5"/>
  <c r="Q156" i="5" s="1"/>
  <c r="O110" i="5"/>
  <c r="P110" i="5" s="1"/>
  <c r="Q110" i="5" s="1"/>
  <c r="L48" i="5"/>
  <c r="O48" i="5"/>
  <c r="P95" i="5"/>
  <c r="Q95" i="5" s="1"/>
  <c r="P141" i="5"/>
  <c r="Q141" i="5" s="1"/>
  <c r="P34" i="5"/>
  <c r="Q34" i="5" s="1"/>
  <c r="O127" i="5"/>
  <c r="P127" i="5" s="1"/>
  <c r="Q127" i="5" s="1"/>
  <c r="O77" i="5"/>
  <c r="L77" i="5"/>
  <c r="L122" i="5"/>
  <c r="O122" i="5"/>
  <c r="O128" i="5"/>
  <c r="L128" i="5"/>
  <c r="P147" i="5"/>
  <c r="Q147" i="5" s="1"/>
  <c r="P159" i="5"/>
  <c r="Q159" i="5" s="1"/>
  <c r="L83" i="5"/>
  <c r="P83" i="5" s="1"/>
  <c r="Q83" i="5" s="1"/>
  <c r="O100" i="5"/>
  <c r="P100" i="5" s="1"/>
  <c r="Q100" i="5" s="1"/>
  <c r="P177" i="5"/>
  <c r="Q177" i="5" s="1"/>
  <c r="L76" i="5"/>
  <c r="P76" i="5" s="1"/>
  <c r="Q76" i="5" s="1"/>
  <c r="O25" i="5"/>
  <c r="P25" i="5" s="1"/>
  <c r="Q25" i="5" s="1"/>
  <c r="O173" i="5"/>
  <c r="P173" i="5" s="1"/>
  <c r="Q173" i="5" s="1"/>
  <c r="O121" i="5"/>
  <c r="P121" i="5" s="1"/>
  <c r="Q121" i="5" s="1"/>
  <c r="P109" i="5"/>
  <c r="Q109" i="5" s="1"/>
  <c r="L163" i="5"/>
  <c r="P163" i="5" s="1"/>
  <c r="Q163" i="5" s="1"/>
  <c r="L131" i="5"/>
  <c r="P131" i="5" s="1"/>
  <c r="Q131" i="5" s="1"/>
  <c r="O120" i="5"/>
  <c r="L120" i="5"/>
  <c r="O104" i="5"/>
  <c r="L104" i="5"/>
  <c r="L91" i="5"/>
  <c r="O91" i="5"/>
  <c r="O50" i="5"/>
  <c r="L50" i="5"/>
  <c r="L176" i="5"/>
  <c r="O176" i="5"/>
  <c r="O132" i="5"/>
  <c r="P132" i="5" s="1"/>
  <c r="Q132" i="5" s="1"/>
  <c r="L78" i="5"/>
  <c r="P78" i="5" s="1"/>
  <c r="Q78" i="5" s="1"/>
  <c r="O165" i="5"/>
  <c r="L165" i="5"/>
  <c r="O145" i="5"/>
  <c r="P145" i="5" s="1"/>
  <c r="Q145" i="5" s="1"/>
  <c r="L65" i="5"/>
  <c r="P65" i="5" s="1"/>
  <c r="Q65" i="5" s="1"/>
  <c r="O67" i="5"/>
  <c r="L67" i="5"/>
  <c r="P139" i="5"/>
  <c r="Q139" i="5" s="1"/>
  <c r="P184" i="5"/>
  <c r="Q184" i="5" s="1"/>
  <c r="L66" i="5"/>
  <c r="O66" i="5"/>
  <c r="P157" i="5"/>
  <c r="Q157" i="5" s="1"/>
  <c r="L191" i="5"/>
  <c r="O191" i="5"/>
  <c r="O166" i="5"/>
  <c r="L166" i="5"/>
  <c r="L20" i="5"/>
  <c r="O20" i="5"/>
  <c r="P150" i="5"/>
  <c r="Q150" i="5" s="1"/>
  <c r="P158" i="5"/>
  <c r="Q158" i="5" s="1"/>
  <c r="O94" i="5"/>
  <c r="L94" i="5"/>
  <c r="O190" i="5"/>
  <c r="L190" i="5"/>
  <c r="L185" i="5"/>
  <c r="O185" i="5"/>
  <c r="O186" i="5"/>
  <c r="L186" i="5"/>
  <c r="O174" i="5"/>
  <c r="L174" i="5"/>
  <c r="O112" i="5"/>
  <c r="L112" i="5"/>
  <c r="P102" i="5"/>
  <c r="Q102" i="5" s="1"/>
  <c r="L96" i="5"/>
  <c r="O96" i="5"/>
  <c r="O86" i="5"/>
  <c r="L86" i="5"/>
  <c r="L84" i="5"/>
  <c r="O84" i="5"/>
  <c r="O68" i="5"/>
  <c r="P68" i="5" s="1"/>
  <c r="Q68" i="5" s="1"/>
  <c r="O43" i="5"/>
  <c r="L43" i="5"/>
  <c r="B24" i="6"/>
  <c r="D4" i="6"/>
  <c r="D24" i="6" s="1"/>
  <c r="D29" i="6" s="1"/>
  <c r="L136" i="5"/>
  <c r="O136" i="5"/>
  <c r="L11" i="5"/>
  <c r="O11" i="5"/>
  <c r="D36" i="15"/>
  <c r="D32" i="15"/>
  <c r="O7" i="5"/>
  <c r="L7" i="5"/>
  <c r="L59" i="5"/>
  <c r="O59" i="5"/>
  <c r="P130" i="5"/>
  <c r="Q130" i="5" s="1"/>
  <c r="L172" i="5"/>
  <c r="O172" i="5"/>
  <c r="L29" i="5"/>
  <c r="O29" i="5"/>
  <c r="L181" i="5"/>
  <c r="O181" i="5"/>
  <c r="AC4" i="7"/>
  <c r="AD4" i="7" s="1"/>
  <c r="L93" i="5"/>
  <c r="O93" i="5"/>
  <c r="O113" i="5"/>
  <c r="L113" i="5"/>
  <c r="L175" i="5"/>
  <c r="O175" i="5"/>
  <c r="O82" i="5"/>
  <c r="L82" i="5"/>
  <c r="AC28" i="7"/>
  <c r="AD28" i="7" s="1"/>
  <c r="AC26" i="7"/>
  <c r="AD26" i="7" s="1"/>
  <c r="L74" i="5"/>
  <c r="O74" i="5"/>
  <c r="L168" i="5"/>
  <c r="O168" i="5"/>
  <c r="O182" i="5"/>
  <c r="L182" i="5"/>
  <c r="L14" i="5"/>
  <c r="O14" i="5"/>
  <c r="D49" i="16"/>
  <c r="D51" i="16" s="1"/>
  <c r="D55" i="16" s="1"/>
  <c r="E55" i="16"/>
  <c r="E51" i="16"/>
  <c r="L49" i="5"/>
  <c r="O49" i="5"/>
  <c r="AC6" i="7" l="1"/>
  <c r="AD6" i="7" s="1"/>
  <c r="AD31" i="7" s="1"/>
  <c r="Q10" i="5"/>
  <c r="P5" i="5"/>
  <c r="Q13" i="5"/>
  <c r="Q4" i="5"/>
  <c r="P50" i="5"/>
  <c r="Q50" i="5" s="1"/>
  <c r="P128" i="5"/>
  <c r="Q128" i="5" s="1"/>
  <c r="P77" i="5"/>
  <c r="Q77" i="5" s="1"/>
  <c r="P48" i="5"/>
  <c r="Q48" i="5" s="1"/>
  <c r="P29" i="5"/>
  <c r="Q29" i="5" s="1"/>
  <c r="P32" i="5"/>
  <c r="Q32" i="5" s="1"/>
  <c r="P41" i="5"/>
  <c r="Q41" i="5" s="1"/>
  <c r="P74" i="5"/>
  <c r="Q74" i="5" s="1"/>
  <c r="P84" i="5"/>
  <c r="Q84" i="5" s="1"/>
  <c r="P191" i="5"/>
  <c r="Q191" i="5" s="1"/>
  <c r="P181" i="5"/>
  <c r="Q181" i="5" s="1"/>
  <c r="P91" i="5"/>
  <c r="Q91" i="5" s="1"/>
  <c r="P122" i="5"/>
  <c r="Q122" i="5" s="1"/>
  <c r="P96" i="5"/>
  <c r="Q96" i="5" s="1"/>
  <c r="P104" i="5"/>
  <c r="Q104" i="5" s="1"/>
  <c r="P82" i="5"/>
  <c r="Q82" i="5" s="1"/>
  <c r="P59" i="5"/>
  <c r="Q59" i="5" s="1"/>
  <c r="P43" i="5"/>
  <c r="Q43" i="5" s="1"/>
  <c r="P165" i="5"/>
  <c r="Q165" i="5" s="1"/>
  <c r="P176" i="5"/>
  <c r="Q176" i="5" s="1"/>
  <c r="P120" i="5"/>
  <c r="Q120" i="5" s="1"/>
  <c r="P20" i="5"/>
  <c r="Q20" i="5" s="1"/>
  <c r="P66" i="5"/>
  <c r="Q66" i="5" s="1"/>
  <c r="P67" i="5"/>
  <c r="Q67" i="5" s="1"/>
  <c r="P49" i="5"/>
  <c r="Q49" i="5" s="1"/>
  <c r="P182" i="5"/>
  <c r="Q182" i="5" s="1"/>
  <c r="P113" i="5"/>
  <c r="Q113" i="5" s="1"/>
  <c r="P190" i="5"/>
  <c r="Q190" i="5" s="1"/>
  <c r="P166" i="5"/>
  <c r="Q166" i="5" s="1"/>
  <c r="P93" i="5"/>
  <c r="Q93" i="5" s="1"/>
  <c r="P172" i="5"/>
  <c r="Q172" i="5" s="1"/>
  <c r="P7" i="5"/>
  <c r="P11" i="5"/>
  <c r="P185" i="5"/>
  <c r="Q185" i="5" s="1"/>
  <c r="P94" i="5"/>
  <c r="Q94" i="5" s="1"/>
  <c r="P186" i="5"/>
  <c r="Q186" i="5" s="1"/>
  <c r="P168" i="5"/>
  <c r="Q168" i="5" s="1"/>
  <c r="P175" i="5"/>
  <c r="Q175" i="5" s="1"/>
  <c r="P174" i="5"/>
  <c r="Q174" i="5" s="1"/>
  <c r="P136" i="5"/>
  <c r="Q136" i="5" s="1"/>
  <c r="P112" i="5"/>
  <c r="Q112" i="5" s="1"/>
  <c r="P86" i="5"/>
  <c r="Q86" i="5" s="1"/>
  <c r="P14" i="5"/>
  <c r="Q14" i="5" s="1"/>
  <c r="D37" i="6"/>
  <c r="E49" i="6" s="1"/>
  <c r="D33" i="6"/>
  <c r="G6" i="13"/>
  <c r="D42" i="15"/>
  <c r="D48" i="15" s="1"/>
  <c r="D52" i="15" s="1"/>
  <c r="Q11" i="5" l="1"/>
  <c r="Q5" i="5"/>
  <c r="Q7" i="5"/>
  <c r="C5" i="10"/>
  <c r="E53" i="6"/>
  <c r="I6" i="12"/>
  <c r="D47" i="6"/>
  <c r="D49" i="6" s="1"/>
  <c r="D53" i="6" s="1"/>
  <c r="F17" i="13"/>
  <c r="F14" i="13"/>
  <c r="F11" i="13"/>
  <c r="F8" i="13"/>
  <c r="F15" i="13"/>
  <c r="F20" i="13"/>
  <c r="F7" i="13"/>
  <c r="F10" i="13"/>
  <c r="F18" i="13"/>
  <c r="F13" i="13"/>
  <c r="F12" i="13"/>
  <c r="F19" i="13"/>
  <c r="F9" i="13"/>
  <c r="F16" i="13"/>
  <c r="F21" i="13"/>
  <c r="F23" i="13" s="1"/>
  <c r="F5" i="10" l="1"/>
  <c r="I5" i="10" s="1"/>
  <c r="C7" i="10"/>
  <c r="F7" i="10" s="1"/>
  <c r="I7" i="10" s="1"/>
  <c r="E55" i="6"/>
  <c r="H22" i="12"/>
  <c r="H10" i="12"/>
  <c r="H25" i="12"/>
  <c r="H26" i="12"/>
  <c r="H14" i="12"/>
  <c r="H12" i="12"/>
  <c r="H9" i="12"/>
  <c r="H18" i="12"/>
  <c r="H13" i="12"/>
  <c r="H19" i="12"/>
  <c r="H7" i="12"/>
  <c r="H21" i="12"/>
  <c r="H17" i="12"/>
  <c r="H8" i="12"/>
  <c r="H30" i="12"/>
  <c r="H20" i="12"/>
  <c r="H29" i="12"/>
  <c r="H11" i="12"/>
  <c r="H16" i="12"/>
  <c r="H23" i="12"/>
  <c r="H24" i="12"/>
  <c r="H31" i="12"/>
  <c r="H15" i="12"/>
  <c r="H28" i="12"/>
  <c r="H32" i="12"/>
  <c r="H34" i="12" s="1"/>
  <c r="R3" i="5" l="1"/>
  <c r="C9" i="9"/>
  <c r="C4" i="9"/>
  <c r="D4" i="9" s="1"/>
  <c r="C14" i="9"/>
  <c r="D14" i="9" s="1"/>
  <c r="C8" i="9"/>
  <c r="D8" i="9" s="1"/>
  <c r="C3" i="9"/>
  <c r="D3" i="9" s="1"/>
  <c r="C5" i="9"/>
  <c r="D5" i="9" s="1"/>
  <c r="C12" i="9"/>
  <c r="D12" i="9" s="1"/>
  <c r="C6" i="9"/>
  <c r="D6" i="9" s="1"/>
  <c r="C2" i="9"/>
  <c r="D2" i="9" s="1"/>
  <c r="C10" i="9"/>
  <c r="D10" i="9" s="1"/>
  <c r="R27" i="5"/>
  <c r="S27" i="5" s="1"/>
  <c r="R20" i="5"/>
  <c r="S20" i="5" s="1"/>
  <c r="R14" i="5"/>
  <c r="S14" i="5" s="1"/>
  <c r="R7" i="5"/>
  <c r="S7" i="5" s="1"/>
  <c r="R263" i="5"/>
  <c r="S263" i="5" s="1"/>
  <c r="R259" i="5"/>
  <c r="S259" i="5" s="1"/>
  <c r="R255" i="5"/>
  <c r="S255" i="5" s="1"/>
  <c r="R251" i="5"/>
  <c r="S251" i="5" s="1"/>
  <c r="R247" i="5"/>
  <c r="S247" i="5" s="1"/>
  <c r="R243" i="5"/>
  <c r="S243" i="5" s="1"/>
  <c r="R239" i="5"/>
  <c r="S239" i="5" s="1"/>
  <c r="R235" i="5"/>
  <c r="S235" i="5" s="1"/>
  <c r="R231" i="5"/>
  <c r="S231" i="5" s="1"/>
  <c r="R227" i="5"/>
  <c r="S227" i="5" s="1"/>
  <c r="R223" i="5"/>
  <c r="S223" i="5" s="1"/>
  <c r="R219" i="5"/>
  <c r="S219" i="5" s="1"/>
  <c r="R215" i="5"/>
  <c r="S215" i="5" s="1"/>
  <c r="R211" i="5"/>
  <c r="S211" i="5" s="1"/>
  <c r="R207" i="5"/>
  <c r="S207" i="5" s="1"/>
  <c r="R203" i="5"/>
  <c r="S203" i="5" s="1"/>
  <c r="R199" i="5"/>
  <c r="S199" i="5" s="1"/>
  <c r="R195" i="5"/>
  <c r="S195" i="5" s="1"/>
  <c r="R191" i="5"/>
  <c r="S191" i="5" s="1"/>
  <c r="R187" i="5"/>
  <c r="S187" i="5" s="1"/>
  <c r="R183" i="5"/>
  <c r="S183" i="5" s="1"/>
  <c r="R179" i="5"/>
  <c r="S179" i="5" s="1"/>
  <c r="R175" i="5"/>
  <c r="S175" i="5" s="1"/>
  <c r="R171" i="5"/>
  <c r="S171" i="5" s="1"/>
  <c r="R167" i="5"/>
  <c r="S167" i="5" s="1"/>
  <c r="R163" i="5"/>
  <c r="S163" i="5" s="1"/>
  <c r="R159" i="5"/>
  <c r="S159" i="5" s="1"/>
  <c r="R155" i="5"/>
  <c r="S155" i="5" s="1"/>
  <c r="R151" i="5"/>
  <c r="S151" i="5" s="1"/>
  <c r="R147" i="5"/>
  <c r="S147" i="5" s="1"/>
  <c r="R143" i="5"/>
  <c r="S143" i="5" s="1"/>
  <c r="R139" i="5"/>
  <c r="S139" i="5" s="1"/>
  <c r="R135" i="5"/>
  <c r="S135" i="5" s="1"/>
  <c r="R131" i="5"/>
  <c r="S131" i="5" s="1"/>
  <c r="R127" i="5"/>
  <c r="S127" i="5" s="1"/>
  <c r="R123" i="5"/>
  <c r="S123" i="5" s="1"/>
  <c r="R119" i="5"/>
  <c r="S119" i="5" s="1"/>
  <c r="R115" i="5"/>
  <c r="S115" i="5" s="1"/>
  <c r="R111" i="5"/>
  <c r="S111" i="5" s="1"/>
  <c r="R107" i="5"/>
  <c r="S107" i="5" s="1"/>
  <c r="R103" i="5"/>
  <c r="S103" i="5" s="1"/>
  <c r="R99" i="5"/>
  <c r="S99" i="5" s="1"/>
  <c r="R95" i="5"/>
  <c r="S95" i="5" s="1"/>
  <c r="R91" i="5"/>
  <c r="S91" i="5" s="1"/>
  <c r="R87" i="5"/>
  <c r="S87" i="5" s="1"/>
  <c r="R83" i="5"/>
  <c r="S83" i="5" s="1"/>
  <c r="R79" i="5"/>
  <c r="S79" i="5" s="1"/>
  <c r="R75" i="5"/>
  <c r="S75" i="5" s="1"/>
  <c r="R71" i="5"/>
  <c r="S71" i="5" s="1"/>
  <c r="R67" i="5"/>
  <c r="S67" i="5" s="1"/>
  <c r="R63" i="5"/>
  <c r="S63" i="5" s="1"/>
  <c r="R59" i="5"/>
  <c r="S59" i="5" s="1"/>
  <c r="R55" i="5"/>
  <c r="S55" i="5" s="1"/>
  <c r="R51" i="5"/>
  <c r="S51" i="5" s="1"/>
  <c r="R47" i="5"/>
  <c r="S47" i="5" s="1"/>
  <c r="R43" i="5"/>
  <c r="S43" i="5" s="1"/>
  <c r="R39" i="5"/>
  <c r="S39" i="5" s="1"/>
  <c r="R35" i="5"/>
  <c r="S35" i="5" s="1"/>
  <c r="R31" i="5"/>
  <c r="S31" i="5" s="1"/>
  <c r="R25" i="5"/>
  <c r="S25" i="5" s="1"/>
  <c r="R5" i="5"/>
  <c r="S5" i="5" s="1"/>
  <c r="R21" i="5"/>
  <c r="S21" i="5" s="1"/>
  <c r="R10" i="5"/>
  <c r="S10" i="5" s="1"/>
  <c r="R260" i="5"/>
  <c r="S260" i="5" s="1"/>
  <c r="R252" i="5"/>
  <c r="S252" i="5" s="1"/>
  <c r="R240" i="5"/>
  <c r="S240" i="5" s="1"/>
  <c r="R228" i="5"/>
  <c r="S228" i="5" s="1"/>
  <c r="R216" i="5"/>
  <c r="S216" i="5" s="1"/>
  <c r="R26" i="5"/>
  <c r="S26" i="5" s="1"/>
  <c r="R17" i="5"/>
  <c r="S17" i="5" s="1"/>
  <c r="R16" i="5"/>
  <c r="S16" i="5" s="1"/>
  <c r="R6" i="5"/>
  <c r="S6" i="5" s="1"/>
  <c r="R9" i="5"/>
  <c r="S9" i="5" s="1"/>
  <c r="R19" i="5"/>
  <c r="S19" i="5" s="1"/>
  <c r="R13" i="5"/>
  <c r="S13" i="5" s="1"/>
  <c r="R4" i="5"/>
  <c r="S4" i="5" s="1"/>
  <c r="R262" i="5"/>
  <c r="S262" i="5" s="1"/>
  <c r="R258" i="5"/>
  <c r="S258" i="5" s="1"/>
  <c r="R254" i="5"/>
  <c r="S254" i="5" s="1"/>
  <c r="R250" i="5"/>
  <c r="S250" i="5" s="1"/>
  <c r="R246" i="5"/>
  <c r="S246" i="5" s="1"/>
  <c r="R242" i="5"/>
  <c r="S242" i="5" s="1"/>
  <c r="R238" i="5"/>
  <c r="S238" i="5" s="1"/>
  <c r="R234" i="5"/>
  <c r="S234" i="5" s="1"/>
  <c r="R230" i="5"/>
  <c r="S230" i="5" s="1"/>
  <c r="R226" i="5"/>
  <c r="S226" i="5" s="1"/>
  <c r="R222" i="5"/>
  <c r="S222" i="5" s="1"/>
  <c r="R218" i="5"/>
  <c r="S218" i="5" s="1"/>
  <c r="R214" i="5"/>
  <c r="S214" i="5" s="1"/>
  <c r="R210" i="5"/>
  <c r="S210" i="5" s="1"/>
  <c r="R206" i="5"/>
  <c r="S206" i="5" s="1"/>
  <c r="R202" i="5"/>
  <c r="S202" i="5" s="1"/>
  <c r="R198" i="5"/>
  <c r="S198" i="5" s="1"/>
  <c r="R194" i="5"/>
  <c r="S194" i="5" s="1"/>
  <c r="R190" i="5"/>
  <c r="S190" i="5" s="1"/>
  <c r="R186" i="5"/>
  <c r="S186" i="5" s="1"/>
  <c r="R182" i="5"/>
  <c r="S182" i="5" s="1"/>
  <c r="R178" i="5"/>
  <c r="S178" i="5" s="1"/>
  <c r="R174" i="5"/>
  <c r="S174" i="5" s="1"/>
  <c r="R170" i="5"/>
  <c r="S170" i="5" s="1"/>
  <c r="R166" i="5"/>
  <c r="S166" i="5" s="1"/>
  <c r="R162" i="5"/>
  <c r="S162" i="5" s="1"/>
  <c r="R158" i="5"/>
  <c r="S158" i="5" s="1"/>
  <c r="R154" i="5"/>
  <c r="S154" i="5" s="1"/>
  <c r="R150" i="5"/>
  <c r="S150" i="5" s="1"/>
  <c r="R146" i="5"/>
  <c r="S146" i="5" s="1"/>
  <c r="R142" i="5"/>
  <c r="S142" i="5" s="1"/>
  <c r="R138" i="5"/>
  <c r="S138" i="5" s="1"/>
  <c r="R134" i="5"/>
  <c r="S134" i="5" s="1"/>
  <c r="R130" i="5"/>
  <c r="S130" i="5" s="1"/>
  <c r="R126" i="5"/>
  <c r="S126" i="5" s="1"/>
  <c r="R122" i="5"/>
  <c r="S122" i="5" s="1"/>
  <c r="R118" i="5"/>
  <c r="S118" i="5" s="1"/>
  <c r="R114" i="5"/>
  <c r="S114" i="5" s="1"/>
  <c r="R110" i="5"/>
  <c r="S110" i="5" s="1"/>
  <c r="R106" i="5"/>
  <c r="S106" i="5" s="1"/>
  <c r="R102" i="5"/>
  <c r="S102" i="5" s="1"/>
  <c r="R98" i="5"/>
  <c r="S98" i="5" s="1"/>
  <c r="R94" i="5"/>
  <c r="S94" i="5" s="1"/>
  <c r="R90" i="5"/>
  <c r="S90" i="5" s="1"/>
  <c r="R86" i="5"/>
  <c r="S86" i="5" s="1"/>
  <c r="R82" i="5"/>
  <c r="S82" i="5" s="1"/>
  <c r="R78" i="5"/>
  <c r="S78" i="5" s="1"/>
  <c r="R74" i="5"/>
  <c r="S74" i="5" s="1"/>
  <c r="R70" i="5"/>
  <c r="S70" i="5" s="1"/>
  <c r="R66" i="5"/>
  <c r="S66" i="5" s="1"/>
  <c r="R62" i="5"/>
  <c r="S62" i="5" s="1"/>
  <c r="R58" i="5"/>
  <c r="S58" i="5" s="1"/>
  <c r="R54" i="5"/>
  <c r="S54" i="5" s="1"/>
  <c r="R50" i="5"/>
  <c r="S50" i="5" s="1"/>
  <c r="R46" i="5"/>
  <c r="S46" i="5" s="1"/>
  <c r="R42" i="5"/>
  <c r="S42" i="5" s="1"/>
  <c r="R38" i="5"/>
  <c r="S38" i="5" s="1"/>
  <c r="R34" i="5"/>
  <c r="S34" i="5" s="1"/>
  <c r="R30" i="5"/>
  <c r="S30" i="5" s="1"/>
  <c r="R24" i="5"/>
  <c r="S24" i="5" s="1"/>
  <c r="R264" i="5"/>
  <c r="S264" i="5" s="1"/>
  <c r="R244" i="5"/>
  <c r="S244" i="5" s="1"/>
  <c r="R232" i="5"/>
  <c r="S232" i="5" s="1"/>
  <c r="R220" i="5"/>
  <c r="S220" i="5" s="1"/>
  <c r="R12" i="5"/>
  <c r="S12" i="5" s="1"/>
  <c r="R18" i="5"/>
  <c r="S18" i="5" s="1"/>
  <c r="R11" i="5"/>
  <c r="S11" i="5" s="1"/>
  <c r="R265" i="5"/>
  <c r="S265" i="5" s="1"/>
  <c r="R261" i="5"/>
  <c r="S261" i="5" s="1"/>
  <c r="R257" i="5"/>
  <c r="S257" i="5" s="1"/>
  <c r="R253" i="5"/>
  <c r="S253" i="5" s="1"/>
  <c r="R249" i="5"/>
  <c r="S249" i="5" s="1"/>
  <c r="R245" i="5"/>
  <c r="S245" i="5" s="1"/>
  <c r="R241" i="5"/>
  <c r="S241" i="5" s="1"/>
  <c r="R237" i="5"/>
  <c r="S237" i="5" s="1"/>
  <c r="R233" i="5"/>
  <c r="S233" i="5" s="1"/>
  <c r="R229" i="5"/>
  <c r="S229" i="5" s="1"/>
  <c r="R225" i="5"/>
  <c r="S225" i="5" s="1"/>
  <c r="R221" i="5"/>
  <c r="S221" i="5" s="1"/>
  <c r="R217" i="5"/>
  <c r="S217" i="5" s="1"/>
  <c r="R213" i="5"/>
  <c r="S213" i="5" s="1"/>
  <c r="R209" i="5"/>
  <c r="S209" i="5" s="1"/>
  <c r="R205" i="5"/>
  <c r="S205" i="5" s="1"/>
  <c r="R201" i="5"/>
  <c r="S201" i="5" s="1"/>
  <c r="R197" i="5"/>
  <c r="S197" i="5" s="1"/>
  <c r="R193" i="5"/>
  <c r="S193" i="5" s="1"/>
  <c r="R189" i="5"/>
  <c r="S189" i="5" s="1"/>
  <c r="R185" i="5"/>
  <c r="S185" i="5" s="1"/>
  <c r="R181" i="5"/>
  <c r="S181" i="5" s="1"/>
  <c r="R177" i="5"/>
  <c r="S177" i="5" s="1"/>
  <c r="R173" i="5"/>
  <c r="S173" i="5" s="1"/>
  <c r="R169" i="5"/>
  <c r="S169" i="5" s="1"/>
  <c r="R165" i="5"/>
  <c r="S165" i="5" s="1"/>
  <c r="R161" i="5"/>
  <c r="S161" i="5" s="1"/>
  <c r="R157" i="5"/>
  <c r="S157" i="5" s="1"/>
  <c r="R153" i="5"/>
  <c r="S153" i="5" s="1"/>
  <c r="R149" i="5"/>
  <c r="S149" i="5" s="1"/>
  <c r="R145" i="5"/>
  <c r="S145" i="5" s="1"/>
  <c r="R141" i="5"/>
  <c r="S141" i="5" s="1"/>
  <c r="R137" i="5"/>
  <c r="S137" i="5" s="1"/>
  <c r="R133" i="5"/>
  <c r="S133" i="5" s="1"/>
  <c r="R129" i="5"/>
  <c r="S129" i="5" s="1"/>
  <c r="R125" i="5"/>
  <c r="S125" i="5" s="1"/>
  <c r="R121" i="5"/>
  <c r="S121" i="5" s="1"/>
  <c r="R117" i="5"/>
  <c r="S117" i="5" s="1"/>
  <c r="R113" i="5"/>
  <c r="S113" i="5" s="1"/>
  <c r="R109" i="5"/>
  <c r="S109" i="5" s="1"/>
  <c r="R105" i="5"/>
  <c r="S105" i="5" s="1"/>
  <c r="R101" i="5"/>
  <c r="S101" i="5" s="1"/>
  <c r="R97" i="5"/>
  <c r="S97" i="5" s="1"/>
  <c r="R93" i="5"/>
  <c r="S93" i="5" s="1"/>
  <c r="R89" i="5"/>
  <c r="S89" i="5" s="1"/>
  <c r="R85" i="5"/>
  <c r="S85" i="5" s="1"/>
  <c r="R81" i="5"/>
  <c r="S81" i="5" s="1"/>
  <c r="R77" i="5"/>
  <c r="S77" i="5" s="1"/>
  <c r="R73" i="5"/>
  <c r="S73" i="5" s="1"/>
  <c r="R69" i="5"/>
  <c r="S69" i="5" s="1"/>
  <c r="R65" i="5"/>
  <c r="S65" i="5" s="1"/>
  <c r="R61" i="5"/>
  <c r="S61" i="5" s="1"/>
  <c r="R57" i="5"/>
  <c r="S57" i="5" s="1"/>
  <c r="R53" i="5"/>
  <c r="S53" i="5" s="1"/>
  <c r="R49" i="5"/>
  <c r="S49" i="5" s="1"/>
  <c r="R45" i="5"/>
  <c r="S45" i="5" s="1"/>
  <c r="R41" i="5"/>
  <c r="S41" i="5" s="1"/>
  <c r="R37" i="5"/>
  <c r="S37" i="5" s="1"/>
  <c r="R33" i="5"/>
  <c r="S33" i="5" s="1"/>
  <c r="R29" i="5"/>
  <c r="S29" i="5" s="1"/>
  <c r="R23" i="5"/>
  <c r="R8" i="5"/>
  <c r="S8" i="5" s="1"/>
  <c r="R15" i="5"/>
  <c r="S15" i="5" s="1"/>
  <c r="R256" i="5"/>
  <c r="S256" i="5" s="1"/>
  <c r="R248" i="5"/>
  <c r="S248" i="5" s="1"/>
  <c r="R236" i="5"/>
  <c r="S236" i="5" s="1"/>
  <c r="R224" i="5"/>
  <c r="S224" i="5" s="1"/>
  <c r="R208" i="5"/>
  <c r="S208" i="5" s="1"/>
  <c r="R192" i="5"/>
  <c r="S192" i="5" s="1"/>
  <c r="R176" i="5"/>
  <c r="S176" i="5" s="1"/>
  <c r="R160" i="5"/>
  <c r="S160" i="5" s="1"/>
  <c r="R144" i="5"/>
  <c r="S144" i="5" s="1"/>
  <c r="R128" i="5"/>
  <c r="S128" i="5" s="1"/>
  <c r="R112" i="5"/>
  <c r="S112" i="5" s="1"/>
  <c r="R96" i="5"/>
  <c r="S96" i="5" s="1"/>
  <c r="R80" i="5"/>
  <c r="S80" i="5" s="1"/>
  <c r="R64" i="5"/>
  <c r="S64" i="5" s="1"/>
  <c r="R48" i="5"/>
  <c r="S48" i="5" s="1"/>
  <c r="R32" i="5"/>
  <c r="S32" i="5" s="1"/>
  <c r="R28" i="5"/>
  <c r="S28" i="5" s="1"/>
  <c r="R212" i="5"/>
  <c r="S212" i="5" s="1"/>
  <c r="R148" i="5"/>
  <c r="S148" i="5" s="1"/>
  <c r="R100" i="5"/>
  <c r="S100" i="5" s="1"/>
  <c r="R52" i="5"/>
  <c r="S52" i="5" s="1"/>
  <c r="R204" i="5"/>
  <c r="S204" i="5" s="1"/>
  <c r="R188" i="5"/>
  <c r="S188" i="5" s="1"/>
  <c r="R172" i="5"/>
  <c r="S172" i="5" s="1"/>
  <c r="R156" i="5"/>
  <c r="S156" i="5" s="1"/>
  <c r="R140" i="5"/>
  <c r="S140" i="5" s="1"/>
  <c r="R124" i="5"/>
  <c r="S124" i="5" s="1"/>
  <c r="R108" i="5"/>
  <c r="S108" i="5" s="1"/>
  <c r="R92" i="5"/>
  <c r="S92" i="5" s="1"/>
  <c r="R76" i="5"/>
  <c r="S76" i="5" s="1"/>
  <c r="R60" i="5"/>
  <c r="S60" i="5" s="1"/>
  <c r="R44" i="5"/>
  <c r="S44" i="5" s="1"/>
  <c r="R196" i="5"/>
  <c r="S196" i="5" s="1"/>
  <c r="R164" i="5"/>
  <c r="S164" i="5" s="1"/>
  <c r="R116" i="5"/>
  <c r="S116" i="5" s="1"/>
  <c r="R68" i="5"/>
  <c r="S68" i="5" s="1"/>
  <c r="R200" i="5"/>
  <c r="S200" i="5" s="1"/>
  <c r="R184" i="5"/>
  <c r="S184" i="5" s="1"/>
  <c r="R168" i="5"/>
  <c r="S168" i="5" s="1"/>
  <c r="R152" i="5"/>
  <c r="S152" i="5" s="1"/>
  <c r="R136" i="5"/>
  <c r="S136" i="5" s="1"/>
  <c r="R120" i="5"/>
  <c r="S120" i="5" s="1"/>
  <c r="R104" i="5"/>
  <c r="S104" i="5" s="1"/>
  <c r="R88" i="5"/>
  <c r="S88" i="5" s="1"/>
  <c r="R72" i="5"/>
  <c r="S72" i="5" s="1"/>
  <c r="R56" i="5"/>
  <c r="S56" i="5" s="1"/>
  <c r="R40" i="5"/>
  <c r="S40" i="5" s="1"/>
  <c r="R180" i="5"/>
  <c r="S180" i="5" s="1"/>
  <c r="R132" i="5"/>
  <c r="S132" i="5" s="1"/>
  <c r="R84" i="5"/>
  <c r="S84" i="5" s="1"/>
  <c r="R36" i="5"/>
  <c r="S36" i="5" s="1"/>
  <c r="D9" i="9"/>
  <c r="W27" i="5" l="1"/>
  <c r="AC27" i="5" s="1"/>
  <c r="W49" i="5"/>
  <c r="S23" i="5"/>
  <c r="R22" i="5"/>
  <c r="U26" i="5"/>
  <c r="U17" i="5"/>
  <c r="U9" i="5"/>
  <c r="U8" i="5"/>
  <c r="U27" i="5"/>
  <c r="U13" i="5"/>
  <c r="U16" i="5"/>
  <c r="V27" i="5"/>
  <c r="V26" i="5"/>
  <c r="V17" i="5"/>
  <c r="V16" i="5"/>
  <c r="V9" i="5"/>
  <c r="V8" i="5"/>
  <c r="V13" i="5"/>
  <c r="T26" i="5"/>
  <c r="W26" i="5" s="1"/>
  <c r="AC26" i="5" s="1"/>
  <c r="T17" i="5"/>
  <c r="T16" i="5"/>
  <c r="T9" i="5"/>
  <c r="T8" i="5"/>
  <c r="T13" i="5"/>
  <c r="T27" i="5"/>
  <c r="T21" i="5"/>
  <c r="T12" i="5"/>
  <c r="V21" i="5"/>
  <c r="V12" i="5"/>
  <c r="U21" i="5"/>
  <c r="U12" i="5"/>
  <c r="T180" i="5"/>
  <c r="T171" i="5"/>
  <c r="T169" i="5"/>
  <c r="T162" i="5"/>
  <c r="T160" i="5"/>
  <c r="T153" i="5"/>
  <c r="T134" i="5"/>
  <c r="T89" i="5"/>
  <c r="T79" i="5"/>
  <c r="T72" i="5"/>
  <c r="T178" i="5"/>
  <c r="T152" i="5"/>
  <c r="T142" i="5"/>
  <c r="T97" i="5"/>
  <c r="T90" i="5"/>
  <c r="T88" i="5"/>
  <c r="T44" i="5"/>
  <c r="W44" i="5" s="1"/>
  <c r="T63" i="5"/>
  <c r="T61" i="5"/>
  <c r="T54" i="5"/>
  <c r="T179" i="5"/>
  <c r="T144" i="5"/>
  <c r="T124" i="5"/>
  <c r="T108" i="5"/>
  <c r="T71" i="5"/>
  <c r="T45" i="5"/>
  <c r="T37" i="5"/>
  <c r="W37" i="5" s="1"/>
  <c r="T170" i="5"/>
  <c r="T151" i="5"/>
  <c r="T126" i="5"/>
  <c r="T125" i="5"/>
  <c r="T115" i="5"/>
  <c r="T106" i="5"/>
  <c r="T99" i="5"/>
  <c r="T98" i="5"/>
  <c r="T46" i="5"/>
  <c r="W46" i="5" s="1"/>
  <c r="T62" i="5"/>
  <c r="T53" i="5"/>
  <c r="T52" i="5"/>
  <c r="T28" i="5"/>
  <c r="T262" i="5"/>
  <c r="T258" i="5"/>
  <c r="T254" i="5"/>
  <c r="T250" i="5"/>
  <c r="T246" i="5"/>
  <c r="T242" i="5"/>
  <c r="T161" i="5"/>
  <c r="T143" i="5"/>
  <c r="T135" i="5"/>
  <c r="T133" i="5"/>
  <c r="T117" i="5"/>
  <c r="T116" i="5"/>
  <c r="T107" i="5"/>
  <c r="T81" i="5"/>
  <c r="T80" i="5"/>
  <c r="T70" i="5"/>
  <c r="T36" i="5"/>
  <c r="W36" i="5" s="1"/>
  <c r="T189" i="5"/>
  <c r="T30" i="5"/>
  <c r="W30" i="5" s="1"/>
  <c r="T263" i="5"/>
  <c r="T259" i="5"/>
  <c r="T255" i="5"/>
  <c r="T251" i="5"/>
  <c r="T247" i="5"/>
  <c r="T243" i="5"/>
  <c r="T187" i="5"/>
  <c r="T31" i="5"/>
  <c r="W31" i="5" s="1"/>
  <c r="AC31" i="5" s="1"/>
  <c r="T261" i="5"/>
  <c r="T253" i="5"/>
  <c r="T245" i="5"/>
  <c r="T238" i="5"/>
  <c r="T234" i="5"/>
  <c r="T230" i="5"/>
  <c r="T226" i="5"/>
  <c r="T222" i="5"/>
  <c r="T218" i="5"/>
  <c r="T214" i="5"/>
  <c r="T210" i="5"/>
  <c r="T206" i="5"/>
  <c r="T202" i="5"/>
  <c r="T198" i="5"/>
  <c r="T194" i="5"/>
  <c r="T260" i="5"/>
  <c r="T252" i="5"/>
  <c r="T244" i="5"/>
  <c r="T239" i="5"/>
  <c r="T235" i="5"/>
  <c r="T231" i="5"/>
  <c r="T227" i="5"/>
  <c r="T223" i="5"/>
  <c r="T219" i="5"/>
  <c r="T215" i="5"/>
  <c r="T211" i="5"/>
  <c r="T207" i="5"/>
  <c r="T203" i="5"/>
  <c r="T199" i="5"/>
  <c r="T195" i="5"/>
  <c r="T35" i="5"/>
  <c r="W35" i="5" s="1"/>
  <c r="T188" i="5"/>
  <c r="T265" i="5"/>
  <c r="T257" i="5"/>
  <c r="T249" i="5"/>
  <c r="T240" i="5"/>
  <c r="T236" i="5"/>
  <c r="T232" i="5"/>
  <c r="T228" i="5"/>
  <c r="T224" i="5"/>
  <c r="T220" i="5"/>
  <c r="T216" i="5"/>
  <c r="T212" i="5"/>
  <c r="T208" i="5"/>
  <c r="T204" i="5"/>
  <c r="T200" i="5"/>
  <c r="T196" i="5"/>
  <c r="T264" i="5"/>
  <c r="T256" i="5"/>
  <c r="T248" i="5"/>
  <c r="T241" i="5"/>
  <c r="T237" i="5"/>
  <c r="T233" i="5"/>
  <c r="T229" i="5"/>
  <c r="T225" i="5"/>
  <c r="T221" i="5"/>
  <c r="T217" i="5"/>
  <c r="T213" i="5"/>
  <c r="T209" i="5"/>
  <c r="T205" i="5"/>
  <c r="T201" i="5"/>
  <c r="T197" i="5"/>
  <c r="U151" i="5"/>
  <c r="U144" i="5"/>
  <c r="U125" i="5"/>
  <c r="U124" i="5"/>
  <c r="U116" i="5"/>
  <c r="U115" i="5"/>
  <c r="U108" i="5"/>
  <c r="U99" i="5"/>
  <c r="U97" i="5"/>
  <c r="U80" i="5"/>
  <c r="U70" i="5"/>
  <c r="U180" i="5"/>
  <c r="U179" i="5"/>
  <c r="U160" i="5"/>
  <c r="U134" i="5"/>
  <c r="U72" i="5"/>
  <c r="U71" i="5"/>
  <c r="U45" i="5"/>
  <c r="U37" i="5"/>
  <c r="U171" i="5"/>
  <c r="U170" i="5"/>
  <c r="U126" i="5"/>
  <c r="U106" i="5"/>
  <c r="U98" i="5"/>
  <c r="U89" i="5"/>
  <c r="U79" i="5"/>
  <c r="U46" i="5"/>
  <c r="U62" i="5"/>
  <c r="U53" i="5"/>
  <c r="U52" i="5"/>
  <c r="U162" i="5"/>
  <c r="U161" i="5"/>
  <c r="U143" i="5"/>
  <c r="U135" i="5"/>
  <c r="U133" i="5"/>
  <c r="U117" i="5"/>
  <c r="U107" i="5"/>
  <c r="U81" i="5"/>
  <c r="U36" i="5"/>
  <c r="U189" i="5"/>
  <c r="U30" i="5"/>
  <c r="U263" i="5"/>
  <c r="U259" i="5"/>
  <c r="U255" i="5"/>
  <c r="U251" i="5"/>
  <c r="U247" i="5"/>
  <c r="U243" i="5"/>
  <c r="U178" i="5"/>
  <c r="U169" i="5"/>
  <c r="U153" i="5"/>
  <c r="U152" i="5"/>
  <c r="U142" i="5"/>
  <c r="U90" i="5"/>
  <c r="U88" i="5"/>
  <c r="U44" i="5"/>
  <c r="U63" i="5"/>
  <c r="U61" i="5"/>
  <c r="U54" i="5"/>
  <c r="U31" i="5"/>
  <c r="U264" i="5"/>
  <c r="U260" i="5"/>
  <c r="U256" i="5"/>
  <c r="U252" i="5"/>
  <c r="U248" i="5"/>
  <c r="U244" i="5"/>
  <c r="U258" i="5"/>
  <c r="U250" i="5"/>
  <c r="U242" i="5"/>
  <c r="U239" i="5"/>
  <c r="U235" i="5"/>
  <c r="U231" i="5"/>
  <c r="U227" i="5"/>
  <c r="U223" i="5"/>
  <c r="U219" i="5"/>
  <c r="U215" i="5"/>
  <c r="U211" i="5"/>
  <c r="U207" i="5"/>
  <c r="U203" i="5"/>
  <c r="U199" i="5"/>
  <c r="U195" i="5"/>
  <c r="U35" i="5"/>
  <c r="U188" i="5"/>
  <c r="U265" i="5"/>
  <c r="U257" i="5"/>
  <c r="U249" i="5"/>
  <c r="U240" i="5"/>
  <c r="U236" i="5"/>
  <c r="U232" i="5"/>
  <c r="U228" i="5"/>
  <c r="U224" i="5"/>
  <c r="U220" i="5"/>
  <c r="U216" i="5"/>
  <c r="U212" i="5"/>
  <c r="U208" i="5"/>
  <c r="U204" i="5"/>
  <c r="U200" i="5"/>
  <c r="U196" i="5"/>
  <c r="U262" i="5"/>
  <c r="U254" i="5"/>
  <c r="U246" i="5"/>
  <c r="U241" i="5"/>
  <c r="U237" i="5"/>
  <c r="U233" i="5"/>
  <c r="U229" i="5"/>
  <c r="U225" i="5"/>
  <c r="U221" i="5"/>
  <c r="U217" i="5"/>
  <c r="U213" i="5"/>
  <c r="U209" i="5"/>
  <c r="U205" i="5"/>
  <c r="U201" i="5"/>
  <c r="U197" i="5"/>
  <c r="U187" i="5"/>
  <c r="U28" i="5"/>
  <c r="W28" i="5" s="1"/>
  <c r="AC28" i="5" s="1"/>
  <c r="U261" i="5"/>
  <c r="U253" i="5"/>
  <c r="U245" i="5"/>
  <c r="U238" i="5"/>
  <c r="U234" i="5"/>
  <c r="U230" i="5"/>
  <c r="U226" i="5"/>
  <c r="U222" i="5"/>
  <c r="U218" i="5"/>
  <c r="U214" i="5"/>
  <c r="U210" i="5"/>
  <c r="U206" i="5"/>
  <c r="U202" i="5"/>
  <c r="U198" i="5"/>
  <c r="U194" i="5"/>
  <c r="V179" i="5"/>
  <c r="V178" i="5"/>
  <c r="V170" i="5"/>
  <c r="V161" i="5"/>
  <c r="V152" i="5"/>
  <c r="V142" i="5"/>
  <c r="V135" i="5"/>
  <c r="V98" i="5"/>
  <c r="V90" i="5"/>
  <c r="V71" i="5"/>
  <c r="V171" i="5"/>
  <c r="V144" i="5"/>
  <c r="V126" i="5"/>
  <c r="V124" i="5"/>
  <c r="V108" i="5"/>
  <c r="V106" i="5"/>
  <c r="V89" i="5"/>
  <c r="V79" i="5"/>
  <c r="V46" i="5"/>
  <c r="V62" i="5"/>
  <c r="V53" i="5"/>
  <c r="V52" i="5"/>
  <c r="V162" i="5"/>
  <c r="V151" i="5"/>
  <c r="V143" i="5"/>
  <c r="V133" i="5"/>
  <c r="V125" i="5"/>
  <c r="V117" i="5"/>
  <c r="V115" i="5"/>
  <c r="V107" i="5"/>
  <c r="V99" i="5"/>
  <c r="V81" i="5"/>
  <c r="V36" i="5"/>
  <c r="V169" i="5"/>
  <c r="V153" i="5"/>
  <c r="V116" i="5"/>
  <c r="V88" i="5"/>
  <c r="V80" i="5"/>
  <c r="V70" i="5"/>
  <c r="V44" i="5"/>
  <c r="V63" i="5"/>
  <c r="V61" i="5"/>
  <c r="V54" i="5"/>
  <c r="V31" i="5"/>
  <c r="V264" i="5"/>
  <c r="V260" i="5"/>
  <c r="V256" i="5"/>
  <c r="V252" i="5"/>
  <c r="V248" i="5"/>
  <c r="V244" i="5"/>
  <c r="V180" i="5"/>
  <c r="V160" i="5"/>
  <c r="V134" i="5"/>
  <c r="V97" i="5"/>
  <c r="V72" i="5"/>
  <c r="V45" i="5"/>
  <c r="V37" i="5"/>
  <c r="V35" i="5"/>
  <c r="V188" i="5"/>
  <c r="V187" i="5"/>
  <c r="V265" i="5"/>
  <c r="V261" i="5"/>
  <c r="V257" i="5"/>
  <c r="V253" i="5"/>
  <c r="V249" i="5"/>
  <c r="V245" i="5"/>
  <c r="V263" i="5"/>
  <c r="V255" i="5"/>
  <c r="V247" i="5"/>
  <c r="V240" i="5"/>
  <c r="V236" i="5"/>
  <c r="V232" i="5"/>
  <c r="V228" i="5"/>
  <c r="V224" i="5"/>
  <c r="V220" i="5"/>
  <c r="V216" i="5"/>
  <c r="V212" i="5"/>
  <c r="V208" i="5"/>
  <c r="V204" i="5"/>
  <c r="V200" i="5"/>
  <c r="V196" i="5"/>
  <c r="V189" i="5"/>
  <c r="V30" i="5"/>
  <c r="V262" i="5"/>
  <c r="V254" i="5"/>
  <c r="V246" i="5"/>
  <c r="V241" i="5"/>
  <c r="V237" i="5"/>
  <c r="V233" i="5"/>
  <c r="V229" i="5"/>
  <c r="V225" i="5"/>
  <c r="V221" i="5"/>
  <c r="V217" i="5"/>
  <c r="V213" i="5"/>
  <c r="V209" i="5"/>
  <c r="V205" i="5"/>
  <c r="V201" i="5"/>
  <c r="V197" i="5"/>
  <c r="V28" i="5"/>
  <c r="V259" i="5"/>
  <c r="V251" i="5"/>
  <c r="V243" i="5"/>
  <c r="V238" i="5"/>
  <c r="V234" i="5"/>
  <c r="V230" i="5"/>
  <c r="V226" i="5"/>
  <c r="V222" i="5"/>
  <c r="V218" i="5"/>
  <c r="V214" i="5"/>
  <c r="V210" i="5"/>
  <c r="V206" i="5"/>
  <c r="V202" i="5"/>
  <c r="V198" i="5"/>
  <c r="V194" i="5"/>
  <c r="V258" i="5"/>
  <c r="V250" i="5"/>
  <c r="V242" i="5"/>
  <c r="V239" i="5"/>
  <c r="V235" i="5"/>
  <c r="V231" i="5"/>
  <c r="V227" i="5"/>
  <c r="V223" i="5"/>
  <c r="V219" i="5"/>
  <c r="V215" i="5"/>
  <c r="V211" i="5"/>
  <c r="V207" i="5"/>
  <c r="V203" i="5"/>
  <c r="V199" i="5"/>
  <c r="V195" i="5"/>
  <c r="T138" i="5"/>
  <c r="T18" i="5"/>
  <c r="T137" i="5"/>
  <c r="T40" i="5"/>
  <c r="W40" i="5" s="1"/>
  <c r="T148" i="5"/>
  <c r="T86" i="5"/>
  <c r="T64" i="5"/>
  <c r="T176" i="5"/>
  <c r="T146" i="5"/>
  <c r="T104" i="5"/>
  <c r="T183" i="5"/>
  <c r="T48" i="5"/>
  <c r="T132" i="5"/>
  <c r="T55" i="5"/>
  <c r="T42" i="5"/>
  <c r="T94" i="5"/>
  <c r="T168" i="5"/>
  <c r="T49" i="5"/>
  <c r="T23" i="5"/>
  <c r="T110" i="5"/>
  <c r="T75" i="5"/>
  <c r="T67" i="5"/>
  <c r="T51" i="5"/>
  <c r="T96" i="5"/>
  <c r="T24" i="5"/>
  <c r="W24" i="5" s="1"/>
  <c r="AC24" i="5" s="1"/>
  <c r="AJ24" i="5" s="1"/>
  <c r="T56" i="5"/>
  <c r="T11" i="5"/>
  <c r="T57" i="5"/>
  <c r="T157" i="5"/>
  <c r="T131" i="5"/>
  <c r="T109" i="5"/>
  <c r="T128" i="5"/>
  <c r="T186" i="5"/>
  <c r="T69" i="5"/>
  <c r="T3" i="5"/>
  <c r="T164" i="5"/>
  <c r="T102" i="5"/>
  <c r="T177" i="5"/>
  <c r="T184" i="5"/>
  <c r="T159" i="5"/>
  <c r="T112" i="5"/>
  <c r="T65" i="5"/>
  <c r="T32" i="5"/>
  <c r="W32" i="5" s="1"/>
  <c r="T145" i="5"/>
  <c r="T174" i="5"/>
  <c r="T85" i="5"/>
  <c r="T114" i="5"/>
  <c r="T156" i="5"/>
  <c r="T141" i="5"/>
  <c r="T58" i="5"/>
  <c r="T113" i="5"/>
  <c r="T150" i="5"/>
  <c r="T190" i="5"/>
  <c r="T38" i="5"/>
  <c r="W38" i="5" s="1"/>
  <c r="T166" i="5"/>
  <c r="T163" i="5"/>
  <c r="T41" i="5"/>
  <c r="T136" i="5"/>
  <c r="T77" i="5"/>
  <c r="T34" i="5"/>
  <c r="W34" i="5" s="1"/>
  <c r="T87" i="5"/>
  <c r="T158" i="5"/>
  <c r="T84" i="5"/>
  <c r="T29" i="5"/>
  <c r="W29" i="5" s="1"/>
  <c r="AC29" i="5" s="1"/>
  <c r="T154" i="5"/>
  <c r="T43" i="5"/>
  <c r="T139" i="5"/>
  <c r="T167" i="5"/>
  <c r="T47" i="5"/>
  <c r="T33" i="5"/>
  <c r="W33" i="5" s="1"/>
  <c r="T192" i="5"/>
  <c r="T111" i="5"/>
  <c r="T140" i="5"/>
  <c r="T25" i="5"/>
  <c r="T105" i="5"/>
  <c r="T20" i="5"/>
  <c r="T91" i="5"/>
  <c r="T149" i="5"/>
  <c r="T121" i="5"/>
  <c r="T59" i="5"/>
  <c r="T39" i="5"/>
  <c r="W39" i="5" s="1"/>
  <c r="T74" i="5"/>
  <c r="T173" i="5"/>
  <c r="T93" i="5"/>
  <c r="T82" i="5"/>
  <c r="T165" i="5"/>
  <c r="T122" i="5"/>
  <c r="T66" i="5"/>
  <c r="T19" i="5"/>
  <c r="T100" i="5"/>
  <c r="T182" i="5"/>
  <c r="T10" i="5"/>
  <c r="T118" i="5"/>
  <c r="T123" i="5"/>
  <c r="T101" i="5"/>
  <c r="T120" i="5"/>
  <c r="T155" i="5"/>
  <c r="T83" i="5"/>
  <c r="T6" i="5"/>
  <c r="T193" i="5"/>
  <c r="T60" i="5"/>
  <c r="T76" i="5"/>
  <c r="T14" i="5"/>
  <c r="T78" i="5"/>
  <c r="T172" i="5"/>
  <c r="T103" i="5"/>
  <c r="T50" i="5"/>
  <c r="T130" i="5"/>
  <c r="T95" i="5"/>
  <c r="T68" i="5"/>
  <c r="T185" i="5"/>
  <c r="T73" i="5"/>
  <c r="T4" i="5"/>
  <c r="T15" i="5"/>
  <c r="T147" i="5"/>
  <c r="T191" i="5"/>
  <c r="T181" i="5"/>
  <c r="T175" i="5"/>
  <c r="T127" i="5"/>
  <c r="T129" i="5"/>
  <c r="T5" i="5"/>
  <c r="T92" i="5"/>
  <c r="T7" i="5"/>
  <c r="T119" i="5"/>
  <c r="U64" i="5"/>
  <c r="U122" i="5"/>
  <c r="U159" i="5"/>
  <c r="U86" i="5"/>
  <c r="U138" i="5"/>
  <c r="U76" i="5"/>
  <c r="U192" i="5"/>
  <c r="U111" i="5"/>
  <c r="U172" i="5"/>
  <c r="U25" i="5"/>
  <c r="U91" i="5"/>
  <c r="U50" i="5"/>
  <c r="U59" i="5"/>
  <c r="U73" i="5"/>
  <c r="U4" i="5"/>
  <c r="U15" i="5"/>
  <c r="U147" i="5"/>
  <c r="U39" i="5"/>
  <c r="U181" i="5"/>
  <c r="U74" i="5"/>
  <c r="U185" i="5"/>
  <c r="U167" i="5"/>
  <c r="U10" i="5"/>
  <c r="U58" i="5"/>
  <c r="U175" i="5"/>
  <c r="U78" i="5"/>
  <c r="U40" i="5"/>
  <c r="U29" i="5"/>
  <c r="U164" i="5"/>
  <c r="U5" i="5"/>
  <c r="U129" i="5"/>
  <c r="U19" i="5"/>
  <c r="U157" i="5"/>
  <c r="U150" i="5"/>
  <c r="U109" i="5"/>
  <c r="U119" i="5"/>
  <c r="U6" i="5"/>
  <c r="U141" i="5"/>
  <c r="U148" i="5"/>
  <c r="U127" i="5"/>
  <c r="U93" i="5"/>
  <c r="U165" i="5"/>
  <c r="U120" i="5"/>
  <c r="U60" i="5"/>
  <c r="U193" i="5"/>
  <c r="U137" i="5"/>
  <c r="U51" i="5"/>
  <c r="U154" i="5"/>
  <c r="U149" i="5"/>
  <c r="U102" i="5"/>
  <c r="U33" i="5"/>
  <c r="U67" i="5"/>
  <c r="U23" i="5"/>
  <c r="U105" i="5"/>
  <c r="U92" i="5"/>
  <c r="U118" i="5"/>
  <c r="U191" i="5"/>
  <c r="U83" i="5"/>
  <c r="U68" i="5"/>
  <c r="U114" i="5"/>
  <c r="U101" i="5"/>
  <c r="U3" i="5"/>
  <c r="U177" i="5"/>
  <c r="U65" i="5"/>
  <c r="U166" i="5"/>
  <c r="U41" i="5"/>
  <c r="U87" i="5"/>
  <c r="U158" i="5"/>
  <c r="U139" i="5"/>
  <c r="U121" i="5"/>
  <c r="U43" i="5"/>
  <c r="U140" i="5"/>
  <c r="U82" i="5"/>
  <c r="U55" i="5"/>
  <c r="U136" i="5"/>
  <c r="U66" i="5"/>
  <c r="U14" i="5"/>
  <c r="U163" i="5"/>
  <c r="U104" i="5"/>
  <c r="U146" i="5"/>
  <c r="U11" i="5"/>
  <c r="U123" i="5"/>
  <c r="U113" i="5"/>
  <c r="U69" i="5"/>
  <c r="U132" i="5"/>
  <c r="U94" i="5"/>
  <c r="U168" i="5"/>
  <c r="U110" i="5"/>
  <c r="U75" i="5"/>
  <c r="U96" i="5"/>
  <c r="U128" i="5"/>
  <c r="U95" i="5"/>
  <c r="U103" i="5"/>
  <c r="U112" i="5"/>
  <c r="U182" i="5"/>
  <c r="U100" i="5"/>
  <c r="U77" i="5"/>
  <c r="U131" i="5"/>
  <c r="U176" i="5"/>
  <c r="U48" i="5"/>
  <c r="U49" i="5"/>
  <c r="U24" i="5"/>
  <c r="U42" i="5"/>
  <c r="U155" i="5"/>
  <c r="U18" i="5"/>
  <c r="U184" i="5"/>
  <c r="U32" i="5"/>
  <c r="U174" i="5"/>
  <c r="U85" i="5"/>
  <c r="U156" i="5"/>
  <c r="U34" i="5"/>
  <c r="U84" i="5"/>
  <c r="U47" i="5"/>
  <c r="U20" i="5"/>
  <c r="U38" i="5"/>
  <c r="U145" i="5"/>
  <c r="U57" i="5"/>
  <c r="U186" i="5"/>
  <c r="U7" i="5"/>
  <c r="U56" i="5"/>
  <c r="U183" i="5"/>
  <c r="U190" i="5"/>
  <c r="U173" i="5"/>
  <c r="U130" i="5"/>
  <c r="V148" i="5"/>
  <c r="V86" i="5"/>
  <c r="V186" i="5"/>
  <c r="V164" i="5"/>
  <c r="V174" i="5"/>
  <c r="V43" i="5"/>
  <c r="V84" i="5"/>
  <c r="V163" i="5"/>
  <c r="V41" i="5"/>
  <c r="V20" i="5"/>
  <c r="V146" i="5"/>
  <c r="V141" i="5"/>
  <c r="V173" i="5"/>
  <c r="V42" i="5"/>
  <c r="V75" i="5"/>
  <c r="V104" i="5"/>
  <c r="V175" i="5"/>
  <c r="V127" i="5"/>
  <c r="V123" i="5"/>
  <c r="V147" i="5"/>
  <c r="V29" i="5"/>
  <c r="V87" i="5"/>
  <c r="V119" i="5"/>
  <c r="V24" i="5"/>
  <c r="V3" i="5"/>
  <c r="V85" i="5"/>
  <c r="V122" i="5"/>
  <c r="V168" i="5"/>
  <c r="V101" i="5"/>
  <c r="V137" i="5"/>
  <c r="V177" i="5"/>
  <c r="V60" i="5"/>
  <c r="V140" i="5"/>
  <c r="V157" i="5"/>
  <c r="V96" i="5"/>
  <c r="V69" i="5"/>
  <c r="V56" i="5"/>
  <c r="V100" i="5"/>
  <c r="V167" i="5"/>
  <c r="V103" i="5"/>
  <c r="V57" i="5"/>
  <c r="V49" i="5"/>
  <c r="V34" i="5"/>
  <c r="V65" i="5"/>
  <c r="V191" i="5"/>
  <c r="V76" i="5"/>
  <c r="V59" i="5"/>
  <c r="V40" i="5"/>
  <c r="V39" i="5"/>
  <c r="V55" i="5"/>
  <c r="V182" i="5"/>
  <c r="V23" i="5"/>
  <c r="V111" i="5"/>
  <c r="V10" i="5"/>
  <c r="V176" i="5"/>
  <c r="V114" i="5"/>
  <c r="V77" i="5"/>
  <c r="V110" i="5"/>
  <c r="V136" i="5"/>
  <c r="V181" i="5"/>
  <c r="V5" i="5"/>
  <c r="V15" i="5"/>
  <c r="V184" i="5"/>
  <c r="V158" i="5"/>
  <c r="V131" i="5"/>
  <c r="V155" i="5"/>
  <c r="V51" i="5"/>
  <c r="V139" i="5"/>
  <c r="V185" i="5"/>
  <c r="V73" i="5"/>
  <c r="V121" i="5"/>
  <c r="V68" i="5"/>
  <c r="V159" i="5"/>
  <c r="V32" i="5"/>
  <c r="V129" i="5"/>
  <c r="V18" i="5"/>
  <c r="V166" i="5"/>
  <c r="V150" i="5"/>
  <c r="V172" i="5"/>
  <c r="V102" i="5"/>
  <c r="V130" i="5"/>
  <c r="V58" i="5"/>
  <c r="V93" i="5"/>
  <c r="V47" i="5"/>
  <c r="V165" i="5"/>
  <c r="V192" i="5"/>
  <c r="V138" i="5"/>
  <c r="V109" i="5"/>
  <c r="V91" i="5"/>
  <c r="V83" i="5"/>
  <c r="V145" i="5"/>
  <c r="V149" i="5"/>
  <c r="V64" i="5"/>
  <c r="V132" i="5"/>
  <c r="V19" i="5"/>
  <c r="V66" i="5"/>
  <c r="V67" i="5"/>
  <c r="V11" i="5"/>
  <c r="V120" i="5"/>
  <c r="V38" i="5"/>
  <c r="V193" i="5"/>
  <c r="V4" i="5"/>
  <c r="V112" i="5"/>
  <c r="V14" i="5"/>
  <c r="V48" i="5"/>
  <c r="V25" i="5"/>
  <c r="W25" i="5" s="1"/>
  <c r="AC25" i="5" s="1"/>
  <c r="AJ25" i="5" s="1"/>
  <c r="V154" i="5"/>
  <c r="V128" i="5"/>
  <c r="V118" i="5"/>
  <c r="V82" i="5"/>
  <c r="V94" i="5"/>
  <c r="V113" i="5"/>
  <c r="V92" i="5"/>
  <c r="V105" i="5"/>
  <c r="V183" i="5"/>
  <c r="V33" i="5"/>
  <c r="V78" i="5"/>
  <c r="V190" i="5"/>
  <c r="V7" i="5"/>
  <c r="V74" i="5"/>
  <c r="V95" i="5"/>
  <c r="V50" i="5"/>
  <c r="V156" i="5"/>
  <c r="V6" i="5"/>
  <c r="AG26" i="5" l="1"/>
  <c r="AJ26" i="5"/>
  <c r="AH26" i="5"/>
  <c r="AG29" i="5"/>
  <c r="AJ29" i="5"/>
  <c r="AH29" i="5"/>
  <c r="AH28" i="5"/>
  <c r="AG28" i="5"/>
  <c r="AJ28" i="5"/>
  <c r="AG31" i="5"/>
  <c r="AH31" i="5"/>
  <c r="AJ31" i="5"/>
  <c r="AJ30" i="5"/>
  <c r="AB5" i="17" s="1"/>
  <c r="AH30" i="5"/>
  <c r="AG30" i="5"/>
  <c r="AG24" i="5"/>
  <c r="AH24" i="5"/>
  <c r="AG25" i="5"/>
  <c r="AH25" i="5"/>
  <c r="AJ27" i="5"/>
  <c r="AH27" i="5"/>
  <c r="AG27" i="5"/>
  <c r="W42" i="5"/>
  <c r="W48" i="5"/>
  <c r="W23" i="5"/>
  <c r="AC23" i="5" s="1"/>
  <c r="W47" i="5"/>
  <c r="W45" i="5"/>
  <c r="W43" i="5"/>
  <c r="W41" i="5"/>
  <c r="AB17" i="5"/>
  <c r="AH17" i="5" s="1"/>
  <c r="AB16" i="5"/>
  <c r="AG16" i="5" s="1"/>
  <c r="AB13" i="5"/>
  <c r="AB8" i="5"/>
  <c r="AH8" i="5" s="1"/>
  <c r="AB9" i="5"/>
  <c r="AH9" i="5" s="1"/>
  <c r="AB12" i="5"/>
  <c r="AI12" i="5" s="1"/>
  <c r="AB21" i="5"/>
  <c r="AG21" i="5" s="1"/>
  <c r="AB5" i="5"/>
  <c r="AB4" i="5"/>
  <c r="L5" i="17"/>
  <c r="AB11" i="5"/>
  <c r="AB7" i="5"/>
  <c r="AB14" i="5"/>
  <c r="AB6" i="5"/>
  <c r="AB10" i="5"/>
  <c r="AB20" i="5"/>
  <c r="AB19" i="5"/>
  <c r="AB18" i="5"/>
  <c r="AB15" i="5"/>
  <c r="AJ23" i="5" l="1"/>
  <c r="AC5" i="17"/>
  <c r="AA5" i="17"/>
  <c r="AG17" i="5"/>
  <c r="AC6" i="1"/>
  <c r="AC6" i="18"/>
  <c r="AC6" i="17"/>
  <c r="AL5" i="11"/>
  <c r="T5" i="17"/>
  <c r="X5" i="1"/>
  <c r="X5" i="17"/>
  <c r="P5" i="17"/>
  <c r="J5" i="17"/>
  <c r="H5" i="17"/>
  <c r="J5" i="18"/>
  <c r="J5" i="1"/>
  <c r="AH16" i="5"/>
  <c r="P5" i="18"/>
  <c r="AG9" i="5"/>
  <c r="AG8" i="5"/>
  <c r="T5" i="18"/>
  <c r="X5" i="18"/>
  <c r="AI21" i="5"/>
  <c r="AH21" i="5"/>
  <c r="AG12" i="5"/>
  <c r="AH12" i="5"/>
  <c r="H5" i="18"/>
  <c r="AI24" i="5"/>
  <c r="L5" i="18"/>
  <c r="AA5" i="18"/>
  <c r="AB5" i="18"/>
  <c r="AC5" i="18"/>
  <c r="AI40" i="5"/>
  <c r="AI35" i="5"/>
  <c r="AI32" i="5"/>
  <c r="AI34" i="5"/>
  <c r="AI33" i="5"/>
  <c r="AI36" i="5"/>
  <c r="AI39" i="5"/>
  <c r="AI38" i="5"/>
  <c r="AI37" i="5"/>
  <c r="T4" i="1"/>
  <c r="AI19" i="5"/>
  <c r="AH19" i="5"/>
  <c r="AG19" i="5"/>
  <c r="X3" i="1"/>
  <c r="AH11" i="5"/>
  <c r="AG11" i="5"/>
  <c r="AI11" i="5"/>
  <c r="H4" i="1"/>
  <c r="AI14" i="5"/>
  <c r="AH14" i="5"/>
  <c r="AG14" i="5"/>
  <c r="D4" i="1"/>
  <c r="AI13" i="5"/>
  <c r="AH13" i="5"/>
  <c r="AG13" i="5"/>
  <c r="D3" i="1"/>
  <c r="AG4" i="5"/>
  <c r="AI4" i="5"/>
  <c r="AH4" i="5"/>
  <c r="L4" i="1"/>
  <c r="AG15" i="5"/>
  <c r="AI15" i="5"/>
  <c r="AH15" i="5"/>
  <c r="L3" i="1"/>
  <c r="AI6" i="5"/>
  <c r="AH6" i="5"/>
  <c r="AG6" i="5"/>
  <c r="P4" i="1"/>
  <c r="AH18" i="5"/>
  <c r="AG18" i="5"/>
  <c r="AI18" i="5"/>
  <c r="X4" i="1"/>
  <c r="AI20" i="5"/>
  <c r="AH20" i="5"/>
  <c r="AG20" i="5"/>
  <c r="T3" i="1"/>
  <c r="AG10" i="5"/>
  <c r="AI10" i="5"/>
  <c r="AH10" i="5"/>
  <c r="P3" i="1"/>
  <c r="AI7" i="5"/>
  <c r="AH7" i="5"/>
  <c r="AG7" i="5"/>
  <c r="H3" i="1"/>
  <c r="AH5" i="5"/>
  <c r="AG5" i="5"/>
  <c r="AI5" i="5"/>
  <c r="AB6" i="1" l="1"/>
  <c r="AB6" i="17"/>
  <c r="AB6" i="18"/>
  <c r="T5" i="1"/>
  <c r="X6" i="1"/>
  <c r="X6" i="17"/>
  <c r="X6" i="18"/>
  <c r="AA6" i="1"/>
  <c r="AA6" i="18"/>
  <c r="AA6" i="17"/>
  <c r="T6" i="1"/>
  <c r="T6" i="18"/>
  <c r="T6" i="17"/>
  <c r="H6" i="1"/>
  <c r="H6" i="17"/>
  <c r="H6" i="18"/>
  <c r="L6" i="1"/>
  <c r="L6" i="17"/>
  <c r="L6" i="18"/>
  <c r="P5" i="1"/>
  <c r="D6" i="1"/>
  <c r="D6" i="18"/>
  <c r="D6" i="17"/>
  <c r="P6" i="1"/>
  <c r="P6" i="17"/>
  <c r="P6" i="18"/>
  <c r="AF5" i="11"/>
  <c r="AF14" i="11" s="1"/>
  <c r="BD5" i="11"/>
  <c r="BD7" i="11" s="1"/>
  <c r="AR5" i="11"/>
  <c r="AR9" i="11" s="1"/>
  <c r="I5" i="1"/>
  <c r="I5" i="17"/>
  <c r="I5" i="18"/>
  <c r="AA5" i="1"/>
  <c r="AX5" i="11"/>
  <c r="AX7" i="11" s="1"/>
  <c r="AB5" i="1"/>
  <c r="Z5" i="11"/>
  <c r="L5" i="1"/>
  <c r="AL14" i="11"/>
  <c r="T5" i="11"/>
  <c r="H5" i="1"/>
  <c r="AC5" i="1"/>
  <c r="BJ5" i="11"/>
  <c r="BJ9" i="11" s="1"/>
  <c r="AF10" i="11" l="1"/>
  <c r="AF6" i="11"/>
  <c r="AF9" i="11"/>
  <c r="AF13" i="11"/>
  <c r="AF8" i="11"/>
  <c r="AF7" i="11"/>
  <c r="AF11" i="11"/>
  <c r="AF12" i="11"/>
  <c r="AR11" i="11"/>
  <c r="AR13" i="11"/>
  <c r="AX14" i="11"/>
  <c r="BD8" i="11"/>
  <c r="BD6" i="11"/>
  <c r="AX6" i="11"/>
  <c r="AL9" i="11"/>
  <c r="AL11" i="11"/>
  <c r="AL12" i="11"/>
  <c r="BD10" i="11"/>
  <c r="AL6" i="11"/>
  <c r="AL8" i="11"/>
  <c r="BJ12" i="11"/>
  <c r="AR8" i="11"/>
  <c r="AL10" i="11"/>
  <c r="AL13" i="11"/>
  <c r="AL7" i="11"/>
  <c r="Z9" i="11"/>
  <c r="Z8" i="11"/>
  <c r="Z7" i="11"/>
  <c r="Z14" i="11"/>
  <c r="Z13" i="11"/>
  <c r="Z6" i="11"/>
  <c r="Z12" i="11"/>
  <c r="Z11" i="11"/>
  <c r="Z10" i="11"/>
  <c r="AX11" i="11"/>
  <c r="AX9" i="11"/>
  <c r="AX12" i="11"/>
  <c r="AX13" i="11"/>
  <c r="AR7" i="11"/>
  <c r="T6" i="11"/>
  <c r="T7" i="11"/>
  <c r="T10" i="11"/>
  <c r="T9" i="11"/>
  <c r="T11" i="11"/>
  <c r="T12" i="11"/>
  <c r="T8" i="11"/>
  <c r="T14" i="11"/>
  <c r="T13" i="11"/>
  <c r="AR6" i="11"/>
  <c r="AR10" i="11"/>
  <c r="AR14" i="11"/>
  <c r="AR12" i="11"/>
  <c r="BD14" i="11"/>
  <c r="BD13" i="11"/>
  <c r="BD9" i="11"/>
  <c r="AX10" i="11"/>
  <c r="AX8" i="11"/>
  <c r="BD12" i="11"/>
  <c r="BJ13" i="11"/>
  <c r="BD11" i="11"/>
  <c r="BJ8" i="11"/>
  <c r="BJ10" i="11"/>
  <c r="BJ14" i="11"/>
  <c r="BJ11" i="11"/>
  <c r="BJ6" i="11"/>
  <c r="BJ7" i="11"/>
  <c r="X19" i="18"/>
  <c r="AC17" i="17"/>
  <c r="X23" i="17"/>
  <c r="AB12" i="17"/>
  <c r="L11" i="17"/>
  <c r="AB31" i="18"/>
  <c r="L12" i="18"/>
  <c r="P22" i="1"/>
  <c r="T25" i="1"/>
  <c r="L31" i="18"/>
  <c r="P21" i="18"/>
  <c r="T7" i="18"/>
  <c r="H8" i="1"/>
  <c r="D16" i="18"/>
  <c r="AC31" i="1"/>
  <c r="AB19" i="1"/>
  <c r="AC18" i="18"/>
  <c r="L25" i="17"/>
  <c r="H14" i="1"/>
  <c r="AB11" i="18"/>
  <c r="D23" i="18"/>
  <c r="X8" i="1"/>
  <c r="AA26" i="18"/>
  <c r="AC14" i="17"/>
  <c r="T30" i="18"/>
  <c r="AB28" i="18"/>
  <c r="AA11" i="17"/>
  <c r="X31" i="1"/>
  <c r="P20" i="1"/>
  <c r="X30" i="17"/>
  <c r="X9" i="17"/>
  <c r="D5" i="17" l="1"/>
  <c r="D5" i="18"/>
  <c r="P13" i="17"/>
  <c r="P13" i="18"/>
  <c r="AJ5" i="11"/>
  <c r="T8" i="1"/>
  <c r="D24" i="17"/>
  <c r="H17" i="1"/>
  <c r="AA24" i="18"/>
  <c r="T13" i="18"/>
  <c r="D25" i="17"/>
  <c r="D25" i="1"/>
  <c r="L28" i="17"/>
  <c r="P20" i="17"/>
  <c r="D16" i="17"/>
  <c r="H31" i="18"/>
  <c r="AC30" i="18"/>
  <c r="H30" i="17"/>
  <c r="H30" i="1"/>
  <c r="H30" i="18"/>
  <c r="D26" i="1"/>
  <c r="D26" i="18"/>
  <c r="D26" i="17"/>
  <c r="L16" i="17"/>
  <c r="L16" i="18"/>
  <c r="L16" i="1"/>
  <c r="P29" i="17"/>
  <c r="P29" i="1"/>
  <c r="P29" i="18"/>
  <c r="L26" i="1"/>
  <c r="L26" i="17"/>
  <c r="L26" i="18"/>
  <c r="D27" i="1"/>
  <c r="D27" i="18"/>
  <c r="D27" i="17"/>
  <c r="X13" i="17"/>
  <c r="X13" i="18"/>
  <c r="H19" i="18"/>
  <c r="H18" i="17"/>
  <c r="H19" i="1"/>
  <c r="AA17" i="18"/>
  <c r="AA17" i="1"/>
  <c r="AA17" i="17"/>
  <c r="X21" i="1"/>
  <c r="X21" i="18"/>
  <c r="AC22" i="1"/>
  <c r="AC22" i="17"/>
  <c r="AC22" i="18"/>
  <c r="H21" i="18"/>
  <c r="H21" i="1"/>
  <c r="AC24" i="1"/>
  <c r="AC24" i="18"/>
  <c r="AC24" i="17"/>
  <c r="AA9" i="18"/>
  <c r="AA9" i="17"/>
  <c r="P31" i="18"/>
  <c r="P31" i="1"/>
  <c r="P31" i="17"/>
  <c r="X18" i="1"/>
  <c r="X18" i="18"/>
  <c r="AB29" i="18"/>
  <c r="AB29" i="1"/>
  <c r="AB29" i="17"/>
  <c r="AC7" i="17"/>
  <c r="AC7" i="18"/>
  <c r="AA10" i="1"/>
  <c r="AA10" i="18"/>
  <c r="AA10" i="17"/>
  <c r="X14" i="1"/>
  <c r="X14" i="17"/>
  <c r="X14" i="18"/>
  <c r="AA20" i="17"/>
  <c r="AA20" i="18"/>
  <c r="AA20" i="1"/>
  <c r="P8" i="1"/>
  <c r="P8" i="17"/>
  <c r="P8" i="18"/>
  <c r="P30" i="1"/>
  <c r="P30" i="18"/>
  <c r="P30" i="17"/>
  <c r="AA21" i="18"/>
  <c r="AA21" i="1"/>
  <c r="P15" i="1"/>
  <c r="P15" i="18"/>
  <c r="P15" i="17"/>
  <c r="AC8" i="17"/>
  <c r="AC8" i="18"/>
  <c r="AC8" i="1"/>
  <c r="L29" i="18"/>
  <c r="L29" i="1"/>
  <c r="L29" i="17"/>
  <c r="H18" i="18"/>
  <c r="H18" i="1"/>
  <c r="D8" i="18"/>
  <c r="D8" i="17"/>
  <c r="D8" i="1"/>
  <c r="H10" i="1"/>
  <c r="H10" i="18"/>
  <c r="H10" i="17"/>
  <c r="H13" i="18"/>
  <c r="H13" i="17"/>
  <c r="AB21" i="1"/>
  <c r="AB21" i="18"/>
  <c r="AB18" i="1"/>
  <c r="AB18" i="18"/>
  <c r="X20" i="18"/>
  <c r="X20" i="17"/>
  <c r="X20" i="1"/>
  <c r="D14" i="17"/>
  <c r="D14" i="18"/>
  <c r="D14" i="1"/>
  <c r="AB16" i="1"/>
  <c r="AB16" i="18"/>
  <c r="AB16" i="17"/>
  <c r="X24" i="1"/>
  <c r="X24" i="18"/>
  <c r="X24" i="17"/>
  <c r="X16" i="1"/>
  <c r="X16" i="18"/>
  <c r="X16" i="17"/>
  <c r="X15" i="18"/>
  <c r="X15" i="1"/>
  <c r="X15" i="17"/>
  <c r="AA16" i="17"/>
  <c r="AA16" i="1"/>
  <c r="AA16" i="18"/>
  <c r="H16" i="1"/>
  <c r="H16" i="17"/>
  <c r="H16" i="18"/>
  <c r="AA8" i="1"/>
  <c r="AA8" i="18"/>
  <c r="AA8" i="17"/>
  <c r="L9" i="17"/>
  <c r="L9" i="18"/>
  <c r="AA31" i="18"/>
  <c r="AA31" i="1"/>
  <c r="AA31" i="17"/>
  <c r="D22" i="17"/>
  <c r="D22" i="1"/>
  <c r="D22" i="18"/>
  <c r="AB9" i="18"/>
  <c r="AB9" i="17"/>
  <c r="L15" i="17"/>
  <c r="L15" i="1"/>
  <c r="L15" i="18"/>
  <c r="AA28" i="18"/>
  <c r="AA28" i="1"/>
  <c r="AA28" i="17"/>
  <c r="AB22" i="1"/>
  <c r="AB22" i="17"/>
  <c r="AB22" i="18"/>
  <c r="T15" i="1"/>
  <c r="T15" i="17"/>
  <c r="T15" i="18"/>
  <c r="T11" i="17"/>
  <c r="T11" i="18"/>
  <c r="P23" i="17"/>
  <c r="P23" i="1"/>
  <c r="P23" i="18"/>
  <c r="AC15" i="18"/>
  <c r="AC15" i="1"/>
  <c r="AC15" i="17"/>
  <c r="H24" i="17"/>
  <c r="H24" i="1"/>
  <c r="H24" i="18"/>
  <c r="T21" i="18"/>
  <c r="T21" i="1"/>
  <c r="AB30" i="17"/>
  <c r="AB30" i="18"/>
  <c r="AB30" i="1"/>
  <c r="P12" i="18"/>
  <c r="P12" i="1"/>
  <c r="P12" i="17"/>
  <c r="D10" i="1"/>
  <c r="D10" i="18"/>
  <c r="D10" i="17"/>
  <c r="T18" i="17"/>
  <c r="T19" i="18"/>
  <c r="T19" i="1"/>
  <c r="AC12" i="1"/>
  <c r="AC12" i="18"/>
  <c r="AC12" i="17"/>
  <c r="X29" i="17"/>
  <c r="X29" i="1"/>
  <c r="X29" i="18"/>
  <c r="AC27" i="18"/>
  <c r="AC27" i="1"/>
  <c r="AC27" i="17"/>
  <c r="P17" i="18"/>
  <c r="P17" i="1"/>
  <c r="P17" i="17"/>
  <c r="AA14" i="1"/>
  <c r="AA14" i="17"/>
  <c r="AA14" i="18"/>
  <c r="D19" i="18"/>
  <c r="AC13" i="17"/>
  <c r="AC13" i="18"/>
  <c r="L27" i="1"/>
  <c r="L27" i="17"/>
  <c r="L27" i="18"/>
  <c r="H26" i="1"/>
  <c r="H26" i="18"/>
  <c r="H26" i="17"/>
  <c r="X22" i="18"/>
  <c r="X22" i="1"/>
  <c r="X22" i="17"/>
  <c r="AC29" i="17"/>
  <c r="AC29" i="1"/>
  <c r="AC29" i="18"/>
  <c r="X7" i="17"/>
  <c r="X7" i="18"/>
  <c r="T23" i="18"/>
  <c r="T23" i="1"/>
  <c r="T23" i="17"/>
  <c r="L20" i="17"/>
  <c r="L20" i="18"/>
  <c r="L20" i="1"/>
  <c r="T31" i="18"/>
  <c r="T31" i="1"/>
  <c r="T31" i="17"/>
  <c r="AA19" i="18"/>
  <c r="AA19" i="1"/>
  <c r="AA18" i="17"/>
  <c r="P28" i="18"/>
  <c r="P28" i="17"/>
  <c r="P28" i="1"/>
  <c r="AA23" i="1"/>
  <c r="AA23" i="17"/>
  <c r="AA23" i="18"/>
  <c r="AA25" i="18"/>
  <c r="AA25" i="17"/>
  <c r="AA25" i="1"/>
  <c r="AC20" i="18"/>
  <c r="AC20" i="1"/>
  <c r="AC20" i="17"/>
  <c r="L18" i="17"/>
  <c r="L19" i="18"/>
  <c r="L19" i="1"/>
  <c r="D29" i="18"/>
  <c r="D29" i="1"/>
  <c r="D29" i="17"/>
  <c r="H12" i="18"/>
  <c r="H12" i="17"/>
  <c r="H12" i="1"/>
  <c r="P11" i="18"/>
  <c r="P11" i="17"/>
  <c r="AC23" i="17"/>
  <c r="AC23" i="18"/>
  <c r="AC23" i="1"/>
  <c r="X12" i="1"/>
  <c r="X12" i="18"/>
  <c r="X12" i="17"/>
  <c r="P16" i="17"/>
  <c r="P16" i="18"/>
  <c r="P16" i="1"/>
  <c r="H29" i="17"/>
  <c r="H29" i="1"/>
  <c r="H29" i="18"/>
  <c r="P19" i="18"/>
  <c r="P19" i="1"/>
  <c r="P18" i="17"/>
  <c r="D28" i="18"/>
  <c r="D28" i="1"/>
  <c r="D28" i="17"/>
  <c r="AA18" i="1"/>
  <c r="AA18" i="18"/>
  <c r="X28" i="1"/>
  <c r="X28" i="17"/>
  <c r="X28" i="18"/>
  <c r="AB15" i="1"/>
  <c r="AB15" i="18"/>
  <c r="AB15" i="17"/>
  <c r="T22" i="1"/>
  <c r="T22" i="18"/>
  <c r="T22" i="17"/>
  <c r="T26" i="18"/>
  <c r="T26" i="1"/>
  <c r="T26" i="17"/>
  <c r="D20" i="17"/>
  <c r="D20" i="1"/>
  <c r="D20" i="18"/>
  <c r="X17" i="18"/>
  <c r="X17" i="1"/>
  <c r="X17" i="17"/>
  <c r="X30" i="18"/>
  <c r="AA24" i="17"/>
  <c r="AA24" i="1"/>
  <c r="T30" i="1"/>
  <c r="T30" i="17"/>
  <c r="P7" i="18"/>
  <c r="P7" i="17"/>
  <c r="H15" i="18"/>
  <c r="H15" i="1"/>
  <c r="H15" i="17"/>
  <c r="T28" i="17"/>
  <c r="T28" i="1"/>
  <c r="T28" i="18"/>
  <c r="H25" i="18"/>
  <c r="H25" i="1"/>
  <c r="H25" i="17"/>
  <c r="L8" i="1"/>
  <c r="L8" i="18"/>
  <c r="L8" i="17"/>
  <c r="T27" i="17"/>
  <c r="T27" i="1"/>
  <c r="T27" i="18"/>
  <c r="AC19" i="1"/>
  <c r="AC19" i="18"/>
  <c r="AC18" i="17"/>
  <c r="D7" i="18"/>
  <c r="D7" i="17"/>
  <c r="AB27" i="17"/>
  <c r="AB27" i="1"/>
  <c r="AB27" i="18"/>
  <c r="AA29" i="18"/>
  <c r="AA29" i="1"/>
  <c r="AA29" i="17"/>
  <c r="L21" i="1"/>
  <c r="L21" i="18"/>
  <c r="X27" i="17"/>
  <c r="X27" i="1"/>
  <c r="X27" i="18"/>
  <c r="D31" i="18"/>
  <c r="D31" i="17"/>
  <c r="D31" i="1"/>
  <c r="H22" i="1"/>
  <c r="H22" i="17"/>
  <c r="H22" i="18"/>
  <c r="AB7" i="18"/>
  <c r="AB7" i="17"/>
  <c r="D11" i="17"/>
  <c r="D11" i="18"/>
  <c r="AA13" i="17"/>
  <c r="AA13" i="18"/>
  <c r="AC10" i="1"/>
  <c r="AC10" i="18"/>
  <c r="AC10" i="17"/>
  <c r="AC25" i="17"/>
  <c r="AC25" i="1"/>
  <c r="AC25" i="18"/>
  <c r="H14" i="17"/>
  <c r="AB24" i="17"/>
  <c r="AB24" i="1"/>
  <c r="T29" i="1"/>
  <c r="T29" i="18"/>
  <c r="T29" i="17"/>
  <c r="X25" i="18"/>
  <c r="X25" i="17"/>
  <c r="X25" i="1"/>
  <c r="H17" i="18"/>
  <c r="H17" i="17"/>
  <c r="X9" i="18"/>
  <c r="P14" i="1"/>
  <c r="P14" i="18"/>
  <c r="P14" i="17"/>
  <c r="AA11" i="18"/>
  <c r="AB28" i="17"/>
  <c r="AB28" i="1"/>
  <c r="AC14" i="18"/>
  <c r="AC14" i="1"/>
  <c r="H20" i="1"/>
  <c r="H20" i="17"/>
  <c r="H20" i="18"/>
  <c r="L14" i="18"/>
  <c r="L14" i="1"/>
  <c r="L14" i="17"/>
  <c r="H11" i="18"/>
  <c r="H11" i="17"/>
  <c r="P25" i="1"/>
  <c r="P25" i="18"/>
  <c r="P25" i="17"/>
  <c r="L7" i="17"/>
  <c r="L7" i="18"/>
  <c r="AC11" i="18"/>
  <c r="AC11" i="17"/>
  <c r="L22" i="18"/>
  <c r="L22" i="1"/>
  <c r="L22" i="17"/>
  <c r="P27" i="1"/>
  <c r="P27" i="17"/>
  <c r="P27" i="18"/>
  <c r="T16" i="18"/>
  <c r="T16" i="1"/>
  <c r="T16" i="17"/>
  <c r="AC9" i="17"/>
  <c r="AC9" i="18"/>
  <c r="H23" i="18"/>
  <c r="H23" i="17"/>
  <c r="H23" i="1"/>
  <c r="H28" i="1"/>
  <c r="H28" i="18"/>
  <c r="H28" i="17"/>
  <c r="AA12" i="1"/>
  <c r="AA12" i="17"/>
  <c r="AB23" i="1"/>
  <c r="AB23" i="17"/>
  <c r="AB23" i="18"/>
  <c r="AC16" i="17"/>
  <c r="AC16" i="1"/>
  <c r="AC16" i="18"/>
  <c r="O5" i="11"/>
  <c r="D7" i="1"/>
  <c r="P20" i="18"/>
  <c r="X31" i="17"/>
  <c r="X31" i="18"/>
  <c r="AB24" i="18"/>
  <c r="AA12" i="18"/>
  <c r="L28" i="18"/>
  <c r="L28" i="1"/>
  <c r="X30" i="1"/>
  <c r="L18" i="1"/>
  <c r="L18" i="18"/>
  <c r="X8" i="17"/>
  <c r="X8" i="18"/>
  <c r="AB17" i="18"/>
  <c r="AB17" i="1"/>
  <c r="AB17" i="17"/>
  <c r="D30" i="1"/>
  <c r="D30" i="17"/>
  <c r="D30" i="18"/>
  <c r="P9" i="17"/>
  <c r="P9" i="18"/>
  <c r="D15" i="1"/>
  <c r="D15" i="18"/>
  <c r="D15" i="17"/>
  <c r="H27" i="1"/>
  <c r="H27" i="18"/>
  <c r="H27" i="17"/>
  <c r="H14" i="18"/>
  <c r="T17" i="17"/>
  <c r="T17" i="18"/>
  <c r="T17" i="1"/>
  <c r="D12" i="18"/>
  <c r="D12" i="1"/>
  <c r="D12" i="17"/>
  <c r="AC28" i="17"/>
  <c r="L25" i="1"/>
  <c r="L25" i="18"/>
  <c r="AC18" i="1"/>
  <c r="H9" i="18"/>
  <c r="H9" i="17"/>
  <c r="AC21" i="18"/>
  <c r="AC21" i="1"/>
  <c r="P18" i="18"/>
  <c r="P18" i="1"/>
  <c r="P26" i="18"/>
  <c r="P26" i="1"/>
  <c r="P26" i="17"/>
  <c r="T10" i="1"/>
  <c r="T10" i="18"/>
  <c r="T10" i="17"/>
  <c r="P10" i="17"/>
  <c r="P10" i="18"/>
  <c r="P10" i="1"/>
  <c r="T24" i="17"/>
  <c r="T24" i="1"/>
  <c r="T24" i="18"/>
  <c r="D18" i="17"/>
  <c r="D18" i="18"/>
  <c r="D18" i="1"/>
  <c r="AA30" i="17"/>
  <c r="AA30" i="18"/>
  <c r="AA30" i="1"/>
  <c r="L24" i="17"/>
  <c r="L24" i="1"/>
  <c r="L24" i="18"/>
  <c r="AA26" i="1"/>
  <c r="AA26" i="17"/>
  <c r="D23" i="1"/>
  <c r="D23" i="17"/>
  <c r="AB11" i="17"/>
  <c r="AB19" i="18"/>
  <c r="L17" i="1"/>
  <c r="L17" i="18"/>
  <c r="L17" i="17"/>
  <c r="X10" i="18"/>
  <c r="X10" i="17"/>
  <c r="X10" i="1"/>
  <c r="T14" i="1"/>
  <c r="T14" i="17"/>
  <c r="T14" i="18"/>
  <c r="AC31" i="17"/>
  <c r="AC31" i="18"/>
  <c r="T13" i="17"/>
  <c r="T7" i="17"/>
  <c r="L31" i="17"/>
  <c r="L31" i="1"/>
  <c r="T25" i="18"/>
  <c r="T25" i="17"/>
  <c r="P24" i="1"/>
  <c r="P24" i="17"/>
  <c r="P24" i="18"/>
  <c r="AA7" i="17"/>
  <c r="AA7" i="18"/>
  <c r="AB14" i="17"/>
  <c r="AB14" i="1"/>
  <c r="AB14" i="18"/>
  <c r="AB20" i="18"/>
  <c r="AB20" i="1"/>
  <c r="AB20" i="17"/>
  <c r="D16" i="1"/>
  <c r="AB18" i="17"/>
  <c r="P21" i="1"/>
  <c r="D21" i="1"/>
  <c r="D21" i="17"/>
  <c r="D21" i="18"/>
  <c r="P22" i="18"/>
  <c r="P22" i="17"/>
  <c r="L12" i="1"/>
  <c r="L12" i="17"/>
  <c r="AA15" i="18"/>
  <c r="AA15" i="17"/>
  <c r="AA15" i="1"/>
  <c r="T18" i="18"/>
  <c r="T18" i="1"/>
  <c r="H8" i="18"/>
  <c r="H8" i="17"/>
  <c r="D9" i="18"/>
  <c r="D9" i="17"/>
  <c r="L23" i="18"/>
  <c r="L23" i="17"/>
  <c r="L23" i="1"/>
  <c r="X11" i="17"/>
  <c r="X11" i="18"/>
  <c r="AB31" i="1"/>
  <c r="AB31" i="17"/>
  <c r="X23" i="18"/>
  <c r="X23" i="1"/>
  <c r="AB25" i="18"/>
  <c r="AB25" i="17"/>
  <c r="AB25" i="1"/>
  <c r="H7" i="17"/>
  <c r="H7" i="18"/>
  <c r="AB26" i="18"/>
  <c r="AB26" i="17"/>
  <c r="AB26" i="1"/>
  <c r="T8" i="18"/>
  <c r="T8" i="17"/>
  <c r="T20" i="1"/>
  <c r="T20" i="17"/>
  <c r="T20" i="18"/>
  <c r="H31" i="17"/>
  <c r="H31" i="1"/>
  <c r="T12" i="18"/>
  <c r="T12" i="1"/>
  <c r="T12" i="17"/>
  <c r="T9" i="17"/>
  <c r="T9" i="18"/>
  <c r="L11" i="18"/>
  <c r="AB12" i="1"/>
  <c r="AB12" i="18"/>
  <c r="AB13" i="17"/>
  <c r="AB13" i="18"/>
  <c r="L30" i="17"/>
  <c r="L30" i="1"/>
  <c r="L30" i="18"/>
  <c r="D17" i="1"/>
  <c r="D17" i="17"/>
  <c r="D17" i="18"/>
  <c r="L10" i="1"/>
  <c r="L10" i="18"/>
  <c r="L10" i="17"/>
  <c r="AB8" i="17"/>
  <c r="AB8" i="1"/>
  <c r="AB8" i="18"/>
  <c r="X26" i="17"/>
  <c r="X26" i="18"/>
  <c r="X26" i="1"/>
  <c r="AC17" i="1"/>
  <c r="AC17" i="18"/>
  <c r="AB10" i="17"/>
  <c r="AB10" i="1"/>
  <c r="AB10" i="18"/>
  <c r="L13" i="17"/>
  <c r="L13" i="18"/>
  <c r="AA27" i="17"/>
  <c r="AA27" i="18"/>
  <c r="AA27" i="1"/>
  <c r="D13" i="18"/>
  <c r="X18" i="17"/>
  <c r="X19" i="1"/>
  <c r="AA22" i="17"/>
  <c r="AA22" i="1"/>
  <c r="AA22" i="18"/>
  <c r="D25" i="18"/>
  <c r="D13" i="17"/>
  <c r="D24" i="18"/>
  <c r="D24" i="1"/>
  <c r="AC26" i="1"/>
  <c r="AC26" i="17"/>
  <c r="AC26" i="18"/>
  <c r="D5" i="1" l="1"/>
  <c r="N5" i="11"/>
  <c r="P13" i="1"/>
  <c r="BH5" i="11"/>
  <c r="AB13" i="1"/>
  <c r="L11" i="1"/>
  <c r="AC5" i="11"/>
  <c r="AB11" i="1"/>
  <c r="BG5" i="11"/>
  <c r="O14" i="11"/>
  <c r="O9" i="11"/>
  <c r="O8" i="11"/>
  <c r="O7" i="11"/>
  <c r="O11" i="11"/>
  <c r="O13" i="11"/>
  <c r="O12" i="11"/>
  <c r="O6" i="11"/>
  <c r="O10" i="11"/>
  <c r="BM5" i="11"/>
  <c r="AC11" i="1"/>
  <c r="AA5" i="11"/>
  <c r="L7" i="1"/>
  <c r="BE5" i="11"/>
  <c r="AB7" i="1"/>
  <c r="AG5" i="11"/>
  <c r="P7" i="1"/>
  <c r="AB21" i="17"/>
  <c r="AB19" i="17"/>
  <c r="D13" i="1"/>
  <c r="R5" i="11"/>
  <c r="L13" i="1"/>
  <c r="AD5" i="11"/>
  <c r="T13" i="1"/>
  <c r="AP5" i="11"/>
  <c r="AA11" i="1"/>
  <c r="BA5" i="11"/>
  <c r="Q5" i="11"/>
  <c r="D11" i="1"/>
  <c r="AA21" i="17"/>
  <c r="AA19" i="17"/>
  <c r="T9" i="1"/>
  <c r="AN5" i="11"/>
  <c r="AU5" i="11"/>
  <c r="X11" i="1"/>
  <c r="AY5" i="11"/>
  <c r="AA7" i="1"/>
  <c r="T7" i="1"/>
  <c r="AM5" i="11"/>
  <c r="AH5" i="11"/>
  <c r="P9" i="1"/>
  <c r="AC9" i="1"/>
  <c r="BL5" i="11"/>
  <c r="AT5" i="11"/>
  <c r="X9" i="1"/>
  <c r="BB5" i="11"/>
  <c r="AA13" i="1"/>
  <c r="P11" i="1"/>
  <c r="AI5" i="11"/>
  <c r="BN5" i="11"/>
  <c r="AC13" i="1"/>
  <c r="D19" i="17"/>
  <c r="D19" i="1"/>
  <c r="T21" i="17"/>
  <c r="T19" i="17"/>
  <c r="H13" i="1"/>
  <c r="X5" i="11"/>
  <c r="AC7" i="1"/>
  <c r="BK5" i="11"/>
  <c r="AZ5" i="11"/>
  <c r="AA9" i="1"/>
  <c r="X21" i="17"/>
  <c r="X19" i="17"/>
  <c r="X13" i="1"/>
  <c r="AV5" i="11"/>
  <c r="AC30" i="17"/>
  <c r="AC30" i="1"/>
  <c r="AJ13" i="11"/>
  <c r="AJ14" i="11"/>
  <c r="AJ12" i="11"/>
  <c r="AJ10" i="11"/>
  <c r="AJ7" i="11"/>
  <c r="AJ8" i="11"/>
  <c r="AJ9" i="11"/>
  <c r="AJ11" i="11"/>
  <c r="AJ6" i="11"/>
  <c r="H7" i="1"/>
  <c r="U5" i="11"/>
  <c r="P5" i="11"/>
  <c r="D9" i="1"/>
  <c r="P19" i="17"/>
  <c r="P21" i="17"/>
  <c r="AC21" i="17"/>
  <c r="AC19" i="17"/>
  <c r="H9" i="1"/>
  <c r="V5" i="11"/>
  <c r="AC28" i="1"/>
  <c r="AC28" i="18"/>
  <c r="H11" i="1"/>
  <c r="W5" i="11"/>
  <c r="L21" i="17"/>
  <c r="L19" i="17"/>
  <c r="X7" i="1"/>
  <c r="AS5" i="11"/>
  <c r="T11" i="1"/>
  <c r="AO5" i="11"/>
  <c r="AB9" i="1"/>
  <c r="BF5" i="11"/>
  <c r="L9" i="1"/>
  <c r="AB5" i="11"/>
  <c r="H21" i="17"/>
  <c r="H19" i="17"/>
  <c r="N11" i="11" l="1"/>
  <c r="N13" i="11"/>
  <c r="N10" i="11"/>
  <c r="N9" i="11"/>
  <c r="N7" i="11"/>
  <c r="N6" i="11"/>
  <c r="N12" i="11"/>
  <c r="N8" i="11"/>
  <c r="N14" i="11"/>
  <c r="BF13" i="11"/>
  <c r="BF10" i="11"/>
  <c r="BF14" i="11"/>
  <c r="BF8" i="11"/>
  <c r="BF6" i="11"/>
  <c r="BF11" i="11"/>
  <c r="BF12" i="11"/>
  <c r="BF9" i="11"/>
  <c r="BF7" i="11"/>
  <c r="U13" i="11"/>
  <c r="U14" i="11"/>
  <c r="U10" i="11"/>
  <c r="U9" i="11"/>
  <c r="U8" i="11"/>
  <c r="U6" i="11"/>
  <c r="U7" i="11"/>
  <c r="U12" i="11"/>
  <c r="U11" i="11"/>
  <c r="BN13" i="11"/>
  <c r="BN8" i="11"/>
  <c r="BN14" i="11"/>
  <c r="BN11" i="11"/>
  <c r="BN12" i="11"/>
  <c r="BN6" i="11"/>
  <c r="BN9" i="11"/>
  <c r="BN10" i="11"/>
  <c r="BN7" i="11"/>
  <c r="BB10" i="11"/>
  <c r="BB13" i="11"/>
  <c r="BB14" i="11"/>
  <c r="BB11" i="11"/>
  <c r="BB8" i="11"/>
  <c r="BB12" i="11"/>
  <c r="BB7" i="11"/>
  <c r="BB9" i="11"/>
  <c r="BB6" i="11"/>
  <c r="AU7" i="11"/>
  <c r="AU9" i="11"/>
  <c r="AU6" i="11"/>
  <c r="AU8" i="11"/>
  <c r="AU11" i="11"/>
  <c r="AU14" i="11"/>
  <c r="AU10" i="11"/>
  <c r="AU12" i="11"/>
  <c r="AU13" i="11"/>
  <c r="BE12" i="11"/>
  <c r="BE10" i="11"/>
  <c r="BE11" i="11"/>
  <c r="BE7" i="11"/>
  <c r="BE6" i="11"/>
  <c r="BE8" i="11"/>
  <c r="BE13" i="11"/>
  <c r="BE14" i="11"/>
  <c r="BE9" i="11"/>
  <c r="BM9" i="11"/>
  <c r="BM10" i="11"/>
  <c r="BM14" i="11"/>
  <c r="BM6" i="11"/>
  <c r="BM7" i="11"/>
  <c r="BM12" i="11"/>
  <c r="BM13" i="11"/>
  <c r="BM11" i="11"/>
  <c r="BM8" i="11"/>
  <c r="AC12" i="11"/>
  <c r="AC8" i="11"/>
  <c r="AC13" i="11"/>
  <c r="AC11" i="11"/>
  <c r="AC7" i="11"/>
  <c r="AC14" i="11"/>
  <c r="AC6" i="11"/>
  <c r="AC10" i="11"/>
  <c r="AC9" i="11"/>
  <c r="V11" i="11"/>
  <c r="V6" i="11"/>
  <c r="V9" i="11"/>
  <c r="V14" i="11"/>
  <c r="V10" i="11"/>
  <c r="V8" i="11"/>
  <c r="V13" i="11"/>
  <c r="V7" i="11"/>
  <c r="V12" i="11"/>
  <c r="X12" i="11"/>
  <c r="X11" i="11"/>
  <c r="X6" i="11"/>
  <c r="X10" i="11"/>
  <c r="X8" i="11"/>
  <c r="X13" i="11"/>
  <c r="X7" i="11"/>
  <c r="X14" i="11"/>
  <c r="X9" i="11"/>
  <c r="AI7" i="11"/>
  <c r="AI11" i="11"/>
  <c r="AI12" i="11"/>
  <c r="AI13" i="11"/>
  <c r="AI9" i="11"/>
  <c r="AI10" i="11"/>
  <c r="AI14" i="11"/>
  <c r="AI8" i="11"/>
  <c r="AI6" i="11"/>
  <c r="AN8" i="11"/>
  <c r="AN11" i="11"/>
  <c r="AN7" i="11"/>
  <c r="AN6" i="11"/>
  <c r="AN9" i="11"/>
  <c r="AN13" i="11"/>
  <c r="AN14" i="11"/>
  <c r="AN12" i="11"/>
  <c r="AN10" i="11"/>
  <c r="AP10" i="11"/>
  <c r="AP8" i="11"/>
  <c r="AP7" i="11"/>
  <c r="AP9" i="11"/>
  <c r="AP12" i="11"/>
  <c r="AP6" i="11"/>
  <c r="AP11" i="11"/>
  <c r="AP14" i="11"/>
  <c r="AP13" i="11"/>
  <c r="R11" i="11"/>
  <c r="R8" i="11"/>
  <c r="R10" i="11"/>
  <c r="R13" i="11"/>
  <c r="R14" i="11"/>
  <c r="R6" i="11"/>
  <c r="R9" i="11"/>
  <c r="R7" i="11"/>
  <c r="R12" i="11"/>
  <c r="AS6" i="11"/>
  <c r="AS12" i="11"/>
  <c r="AS7" i="11"/>
  <c r="AS13" i="11"/>
  <c r="AS11" i="11"/>
  <c r="AS14" i="11"/>
  <c r="AS10" i="11"/>
  <c r="AS8" i="11"/>
  <c r="AS9" i="11"/>
  <c r="W11" i="11"/>
  <c r="W13" i="11"/>
  <c r="W7" i="11"/>
  <c r="W9" i="11"/>
  <c r="W6" i="11"/>
  <c r="W14" i="11"/>
  <c r="W10" i="11"/>
  <c r="W8" i="11"/>
  <c r="W12" i="11"/>
  <c r="AB9" i="11"/>
  <c r="AB14" i="11"/>
  <c r="AB13" i="11"/>
  <c r="AB7" i="11"/>
  <c r="AB10" i="11"/>
  <c r="AB8" i="11"/>
  <c r="AB6" i="11"/>
  <c r="AB12" i="11"/>
  <c r="AB11" i="11"/>
  <c r="AZ8" i="11"/>
  <c r="AZ9" i="11"/>
  <c r="AZ10" i="11"/>
  <c r="AZ14" i="11"/>
  <c r="AZ12" i="11"/>
  <c r="AZ7" i="11"/>
  <c r="AZ6" i="11"/>
  <c r="AZ13" i="11"/>
  <c r="AZ11" i="11"/>
  <c r="AT9" i="11"/>
  <c r="AT12" i="11"/>
  <c r="AT11" i="11"/>
  <c r="AT14" i="11"/>
  <c r="AT13" i="11"/>
  <c r="AT10" i="11"/>
  <c r="AT6" i="11"/>
  <c r="AT8" i="11"/>
  <c r="AT7" i="11"/>
  <c r="AH8" i="11"/>
  <c r="AH9" i="11"/>
  <c r="AH14" i="11"/>
  <c r="AH6" i="11"/>
  <c r="AH11" i="11"/>
  <c r="AH12" i="11"/>
  <c r="AH13" i="11"/>
  <c r="AH10" i="11"/>
  <c r="AH7" i="11"/>
  <c r="AY9" i="11"/>
  <c r="AY10" i="11"/>
  <c r="AY7" i="11"/>
  <c r="AY13" i="11"/>
  <c r="AY14" i="11"/>
  <c r="AY6" i="11"/>
  <c r="AY8" i="11"/>
  <c r="AY12" i="11"/>
  <c r="AY11" i="11"/>
  <c r="Q13" i="11"/>
  <c r="Q14" i="11"/>
  <c r="Q8" i="11"/>
  <c r="Q6" i="11"/>
  <c r="Q10" i="11"/>
  <c r="Q12" i="11"/>
  <c r="Q7" i="11"/>
  <c r="Q11" i="11"/>
  <c r="Q9" i="11"/>
  <c r="AG8" i="11"/>
  <c r="AG13" i="11"/>
  <c r="AG12" i="11"/>
  <c r="AG6" i="11"/>
  <c r="AG14" i="11"/>
  <c r="AG11" i="11"/>
  <c r="AG10" i="11"/>
  <c r="AG7" i="11"/>
  <c r="AG9" i="11"/>
  <c r="AA12" i="11"/>
  <c r="AA6" i="11"/>
  <c r="AA8" i="11"/>
  <c r="AA10" i="11"/>
  <c r="AA11" i="11"/>
  <c r="AA13" i="11"/>
  <c r="AA7" i="11"/>
  <c r="AA14" i="11"/>
  <c r="AA9" i="11"/>
  <c r="BG14" i="11"/>
  <c r="BG6" i="11"/>
  <c r="BG13" i="11"/>
  <c r="BG8" i="11"/>
  <c r="BG12" i="11"/>
  <c r="BG9" i="11"/>
  <c r="BG7" i="11"/>
  <c r="BG10" i="11"/>
  <c r="BG11" i="11"/>
  <c r="AV8" i="11"/>
  <c r="AV12" i="11"/>
  <c r="AV10" i="11"/>
  <c r="AV6" i="11"/>
  <c r="AV11" i="11"/>
  <c r="AV14" i="11"/>
  <c r="AV7" i="11"/>
  <c r="AV9" i="11"/>
  <c r="AV13" i="11"/>
  <c r="AO7" i="11"/>
  <c r="AO14" i="11"/>
  <c r="AO12" i="11"/>
  <c r="AO10" i="11"/>
  <c r="AO8" i="11"/>
  <c r="AO11" i="11"/>
  <c r="AO13" i="11"/>
  <c r="AO6" i="11"/>
  <c r="AO9" i="11"/>
  <c r="P9" i="11"/>
  <c r="P8" i="11"/>
  <c r="P12" i="11"/>
  <c r="P11" i="11"/>
  <c r="P10" i="11"/>
  <c r="P6" i="11"/>
  <c r="P14" i="11"/>
  <c r="P7" i="11"/>
  <c r="P13" i="11"/>
  <c r="BK12" i="11"/>
  <c r="BK9" i="11"/>
  <c r="BK7" i="11"/>
  <c r="BK8" i="11"/>
  <c r="BK6" i="11"/>
  <c r="BK13" i="11"/>
  <c r="BK10" i="11"/>
  <c r="BK11" i="11"/>
  <c r="BK14" i="11"/>
  <c r="BL12" i="11"/>
  <c r="BL7" i="11"/>
  <c r="BL14" i="11"/>
  <c r="BL9" i="11"/>
  <c r="BL11" i="11"/>
  <c r="BL8" i="11"/>
  <c r="BL6" i="11"/>
  <c r="BL13" i="11"/>
  <c r="BL10" i="11"/>
  <c r="AM13" i="11"/>
  <c r="AM10" i="11"/>
  <c r="AM6" i="11"/>
  <c r="AM9" i="11"/>
  <c r="AM14" i="11"/>
  <c r="AM8" i="11"/>
  <c r="AM7" i="11"/>
  <c r="AM12" i="11"/>
  <c r="AM11" i="11"/>
  <c r="BA8" i="11"/>
  <c r="BA13" i="11"/>
  <c r="BA6" i="11"/>
  <c r="BA12" i="11"/>
  <c r="BA7" i="11"/>
  <c r="BA11" i="11"/>
  <c r="BA14" i="11"/>
  <c r="BA9" i="11"/>
  <c r="BA10" i="11"/>
  <c r="AD11" i="11"/>
  <c r="AD13" i="11"/>
  <c r="AD7" i="11"/>
  <c r="AD10" i="11"/>
  <c r="AD6" i="11"/>
  <c r="AD8" i="11"/>
  <c r="AD12" i="11"/>
  <c r="AD9" i="11"/>
  <c r="AD14" i="11"/>
  <c r="BH6" i="11"/>
  <c r="BH9" i="11"/>
  <c r="BH13" i="11"/>
  <c r="BH12" i="11"/>
  <c r="BH10" i="11"/>
  <c r="BH11" i="11"/>
  <c r="BH14" i="11"/>
  <c r="BH8" i="11"/>
  <c r="BH7" i="11"/>
</calcChain>
</file>

<file path=xl/sharedStrings.xml><?xml version="1.0" encoding="utf-8"?>
<sst xmlns="http://schemas.openxmlformats.org/spreadsheetml/2006/main" count="674" uniqueCount="379">
  <si>
    <t xml:space="preserve">Count </t>
  </si>
  <si>
    <t>Stitch</t>
  </si>
  <si>
    <t>Price</t>
  </si>
  <si>
    <t>1 Piece</t>
  </si>
  <si>
    <t>2-5 Pieces</t>
  </si>
  <si>
    <t>72-143 pieces</t>
  </si>
  <si>
    <t>Quantity 6-35    equal to 40% safety factor</t>
  </si>
  <si>
    <t>Quantity 36-71 equal to 30% safety factor</t>
  </si>
  <si>
    <t>Quantity 72-143  equal to 20% Safety Factor</t>
  </si>
  <si>
    <t>Quantity 144 &amp; Up   equal to 10% Safety Factor</t>
  </si>
  <si>
    <t>Bottom Price</t>
  </si>
  <si>
    <t xml:space="preserve">Quantity 1 is the Cost Analysys 50&amp; saftety factor </t>
  </si>
  <si>
    <t>Quantiy 2-5 Is  -equal to 35% safety factor</t>
  </si>
  <si>
    <t>Quantity 6-35    equal to 20% safety factor</t>
  </si>
  <si>
    <t>Quantity 36-71 equal to 15% safety factor</t>
  </si>
  <si>
    <t>Quantity 72-143  equal to 10% Safety Factor</t>
  </si>
  <si>
    <t>Quantity 144 &amp; Up   equal to 5% Safety Factor</t>
  </si>
  <si>
    <t>Per 1000</t>
  </si>
  <si>
    <t>Count</t>
  </si>
  <si>
    <t>Divided</t>
  </si>
  <si>
    <t>per hour</t>
  </si>
  <si>
    <t>per minute</t>
  </si>
  <si>
    <t>per second</t>
  </si>
  <si>
    <t>Number</t>
  </si>
  <si>
    <t xml:space="preserve">Stitch </t>
  </si>
  <si>
    <t>Numb.</t>
  </si>
  <si>
    <t xml:space="preserve">Total </t>
  </si>
  <si>
    <t>Machine</t>
  </si>
  <si>
    <t>Run time</t>
  </si>
  <si>
    <t xml:space="preserve">Set up </t>
  </si>
  <si>
    <t xml:space="preserve">Hoop Load &amp; </t>
  </si>
  <si>
    <t>No Color</t>
  </si>
  <si>
    <t>Color Change</t>
  </si>
  <si>
    <t xml:space="preserve">No. </t>
  </si>
  <si>
    <t>Trim</t>
  </si>
  <si>
    <t>Thread Break</t>
  </si>
  <si>
    <t>Total Job</t>
  </si>
  <si>
    <t xml:space="preserve">Total job </t>
  </si>
  <si>
    <t>Cost per</t>
  </si>
  <si>
    <t>Emboid</t>
  </si>
  <si>
    <t xml:space="preserve">Prep </t>
  </si>
  <si>
    <t>Job #</t>
  </si>
  <si>
    <t>Quan.</t>
  </si>
  <si>
    <t>Item</t>
  </si>
  <si>
    <t xml:space="preserve"> Design Name</t>
  </si>
  <si>
    <t xml:space="preserve"> Heads</t>
  </si>
  <si>
    <t>Runs</t>
  </si>
  <si>
    <t>Speed</t>
  </si>
  <si>
    <t>Each</t>
  </si>
  <si>
    <t>Time</t>
  </si>
  <si>
    <t>UnloadTime</t>
  </si>
  <si>
    <t>Changes</t>
  </si>
  <si>
    <t>Trims</t>
  </si>
  <si>
    <t>Minutes</t>
  </si>
  <si>
    <t>Hours</t>
  </si>
  <si>
    <t>Minute</t>
  </si>
  <si>
    <t>Cost ea</t>
  </si>
  <si>
    <t>Cost</t>
  </si>
  <si>
    <t>011807-3</t>
  </si>
  <si>
    <t>011807-4</t>
  </si>
  <si>
    <t>011807-5</t>
  </si>
  <si>
    <t>011807-6</t>
  </si>
  <si>
    <t>CATEGORY</t>
  </si>
  <si>
    <t>MONTHLY COST</t>
  </si>
  <si>
    <t>YEARLY COST</t>
  </si>
  <si>
    <t>EQUIPMENT LOAN/LEASE</t>
  </si>
  <si>
    <t>PAYROLL</t>
  </si>
  <si>
    <t>PAYROLL TAXES</t>
  </si>
  <si>
    <t xml:space="preserve">BUSINESS INSURANCE </t>
  </si>
  <si>
    <t>ACCOUNTING/LEGAL</t>
  </si>
  <si>
    <t>RENT</t>
  </si>
  <si>
    <t>UTILITIES</t>
  </si>
  <si>
    <t>TELEPHONE</t>
  </si>
  <si>
    <t>INTERNET EXPENSE</t>
  </si>
  <si>
    <t>MANUFACTURING  SUPPLIES</t>
  </si>
  <si>
    <t>OFFICE SUPPLIES</t>
  </si>
  <si>
    <t>OFFICE EQUIPMENT</t>
  </si>
  <si>
    <t>BANK EXPENSE/ CC FEES</t>
  </si>
  <si>
    <t>BLDG REPAIR &amp; MAINTENANCE</t>
  </si>
  <si>
    <t>MACHINE REPAIR &amp; MAINTENANCE</t>
  </si>
  <si>
    <t>ADVERTISING</t>
  </si>
  <si>
    <t>AUTOMOBILE EXPENSE</t>
  </si>
  <si>
    <t>MISCELLANEOUS</t>
  </si>
  <si>
    <t>YEARLY TOTAL</t>
  </si>
  <si>
    <t>NUMBER OF WEEKS PER YEAR</t>
  </si>
  <si>
    <t>WEEKLY COST</t>
  </si>
  <si>
    <t>NUMBER OF DAYS PER WEEK</t>
  </si>
  <si>
    <t>DAILY COST</t>
  </si>
  <si>
    <t>NUMBER OF HOURS PER WEEK</t>
  </si>
  <si>
    <t>HOURLY COST</t>
  </si>
  <si>
    <t>NUMBER OF SEWING HEADS</t>
  </si>
  <si>
    <t>AVERAGE SPEED PER MINUTE</t>
  </si>
  <si>
    <t>AVERAGE PRODUCTION MINUTES PER HOUR</t>
  </si>
  <si>
    <t>TOTAL AVERAGE STITCHES PER HOUR</t>
  </si>
  <si>
    <r>
      <t>COST</t>
    </r>
    <r>
      <rPr>
        <sz val="10"/>
        <rFont val="Arial"/>
        <family val="2"/>
      </rPr>
      <t xml:space="preserve"> PER STITCH</t>
    </r>
  </si>
  <si>
    <r>
      <t>COST</t>
    </r>
    <r>
      <rPr>
        <sz val="10"/>
        <rFont val="Arial"/>
        <family val="2"/>
      </rPr>
      <t xml:space="preserve"> PER THOUSAND STITCHES</t>
    </r>
  </si>
  <si>
    <t>per hour Breakeven point</t>
  </si>
  <si>
    <t>SAFETY FACTOR / PROFIT</t>
  </si>
  <si>
    <t>New Bottom Line Price Per 1000/sts (Best Price)</t>
  </si>
  <si>
    <t>pre hour Profit point</t>
  </si>
  <si>
    <t>Profit</t>
  </si>
  <si>
    <t>Percent</t>
  </si>
  <si>
    <t>Break Even Point</t>
  </si>
  <si>
    <t>caps</t>
  </si>
  <si>
    <t>Total Hours of Production</t>
  </si>
  <si>
    <t>©</t>
  </si>
  <si>
    <t>The Embroidery Coach</t>
  </si>
  <si>
    <t>Clean up (trim-cut off backing-Steam-Pack)</t>
  </si>
  <si>
    <t>Step</t>
  </si>
  <si>
    <t>Plan the Production-Prep Cost</t>
  </si>
  <si>
    <t>Hoop-Prep Cost</t>
  </si>
  <si>
    <t>Take an order-Receiving Cost</t>
  </si>
  <si>
    <t>Open a box-Receiving Cost</t>
  </si>
  <si>
    <t>Lay out Garments-Receiving Cost</t>
  </si>
  <si>
    <t>Total Receiving Cost</t>
  </si>
  <si>
    <t>Total Prep Cost</t>
  </si>
  <si>
    <t>Extra Problem Issues time</t>
  </si>
  <si>
    <t>Cost per second</t>
  </si>
  <si>
    <t xml:space="preserve">Total Cost </t>
  </si>
  <si>
    <t>Total Time &amp; Cost in addition to embroidery stitch count charge</t>
  </si>
  <si>
    <t>Seconds per garment at your cost per second must be added to Stitch Count Pricing</t>
  </si>
  <si>
    <t xml:space="preserve">Cost/Profit per Hour </t>
  </si>
  <si>
    <t>Cost/Profit per Minute</t>
  </si>
  <si>
    <t>Cost/Profit per Second</t>
  </si>
  <si>
    <t>TRAVEL/ENTERTAINM/TRADESHOWS</t>
  </si>
  <si>
    <t>in production-you must account for</t>
  </si>
  <si>
    <t>vacations &amp; holidays</t>
  </si>
  <si>
    <t xml:space="preserve">Number of weeks your machine is </t>
  </si>
  <si>
    <t xml:space="preserve">Actual number of hours per week </t>
  </si>
  <si>
    <t>the machine is running</t>
  </si>
  <si>
    <t xml:space="preserve">Reduce this figure with older </t>
  </si>
  <si>
    <t>machines-Average 500 SPM</t>
  </si>
  <si>
    <t xml:space="preserve">Actual minutes machine is running. </t>
  </si>
  <si>
    <t>A</t>
  </si>
  <si>
    <t>B</t>
  </si>
  <si>
    <t>C</t>
  </si>
  <si>
    <t xml:space="preserve">Stitch Count </t>
  </si>
  <si>
    <t>Embroidery Cost</t>
  </si>
  <si>
    <t>2-5</t>
  </si>
  <si>
    <t>72-143</t>
  </si>
  <si>
    <t>144-287</t>
  </si>
  <si>
    <t>D</t>
  </si>
  <si>
    <t>Item Price</t>
  </si>
  <si>
    <t>Only</t>
  </si>
  <si>
    <t xml:space="preserve"> markup</t>
  </si>
  <si>
    <t>Good T-Shirt</t>
  </si>
  <si>
    <t>Better T-Shirt</t>
  </si>
  <si>
    <t>Best T-Shirt</t>
  </si>
  <si>
    <t>Good Golf Shirt</t>
  </si>
  <si>
    <t>Better Golf Shirt</t>
  </si>
  <si>
    <t>Best Golf Shirt</t>
  </si>
  <si>
    <t>The cost of the item is your cost from the manufacturer or distributor.  I always use the piece price.  You will have to add additional for XXL and above. It is easier to add an additional line item for this extra charge.</t>
  </si>
  <si>
    <t>You do not want to go down in the price of your service, just the price of the garment.</t>
  </si>
  <si>
    <t>All of the blue columns will be hidden when you have your final price list created</t>
  </si>
  <si>
    <t xml:space="preserve"> Since you are using the piece price as your main cost price, this gives you a little more room to go down if you have to.</t>
  </si>
  <si>
    <t xml:space="preserve">           1 Piece</t>
  </si>
  <si>
    <r>
      <t>A</t>
    </r>
    <r>
      <rPr>
        <sz val="10"/>
        <rFont val="Arial"/>
        <family val="2"/>
      </rPr>
      <t xml:space="preserve"> category is anything up to 4,000 stitches</t>
    </r>
  </si>
  <si>
    <r>
      <t>D</t>
    </r>
    <r>
      <rPr>
        <sz val="10"/>
        <rFont val="Arial"/>
        <family val="2"/>
      </rPr>
      <t xml:space="preserve"> category is anything from 12001 to 16,000 stitches. Many of your Police or Fire department logos will fall into this category. </t>
    </r>
  </si>
  <si>
    <r>
      <t>C</t>
    </r>
    <r>
      <rPr>
        <sz val="10"/>
        <rFont val="Arial"/>
        <family val="2"/>
      </rPr>
      <t xml:space="preserve"> category is anything from 8001 to 12,000 stitches</t>
    </r>
  </si>
  <si>
    <r>
      <t>B</t>
    </r>
    <r>
      <rPr>
        <sz val="10"/>
        <rFont val="Arial"/>
        <family val="2"/>
      </rPr>
      <t xml:space="preserve"> category is anything from 4001 to 8,000 stitches.  This is the category that most of your designs will fall into.  Many of the average logos will fall into the </t>
    </r>
    <r>
      <rPr>
        <b/>
        <sz val="10"/>
        <rFont val="Arial"/>
        <family val="2"/>
      </rPr>
      <t>C</t>
    </r>
    <r>
      <rPr>
        <sz val="10"/>
        <rFont val="Arial"/>
        <family val="2"/>
      </rPr>
      <t xml:space="preserve"> category but not too many will be in the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 xml:space="preserve"> category.</t>
    </r>
  </si>
  <si>
    <r>
      <t xml:space="preserve">You do not need to have a price for every category of stitch counts.  The </t>
    </r>
    <r>
      <rPr>
        <b/>
        <sz val="10"/>
        <rFont val="Arial"/>
        <family val="2"/>
      </rPr>
      <t>A-B-C-D</t>
    </r>
    <r>
      <rPr>
        <sz val="10"/>
        <rFont val="Arial"/>
        <family val="2"/>
      </rPr>
      <t xml:space="preserve"> categories work great and keep it a little more simple.  Again, this gives you a little room to move is you have to.</t>
    </r>
  </si>
  <si>
    <t>Add correct freight costs in columns above each category</t>
  </si>
  <si>
    <t xml:space="preserve">Garment </t>
  </si>
  <si>
    <t>All of these times were taken from the Production Tracking &amp; Timing Form from Session 3.  These were actual times from a job.</t>
  </si>
  <si>
    <t xml:space="preserve">You need to time your jobs over and over and come up with an average figure that will portray your times more acurately. </t>
  </si>
  <si>
    <t xml:space="preserve">Until you have had the opportunity to do so, you can use the figures above to get you started, just don't rely on them to acurately reflect </t>
  </si>
  <si>
    <t>your own times.</t>
  </si>
  <si>
    <t>The totals of these costs are linked to the Price Prep Sheet in their respective columns.</t>
  </si>
  <si>
    <t>Applique</t>
  </si>
  <si>
    <t>Pieces</t>
  </si>
  <si>
    <t>Set time</t>
  </si>
  <si>
    <t xml:space="preserve">This price list allows for 5 color changes and 5 trims within a design. </t>
  </si>
  <si>
    <t xml:space="preserve">The charge that you would add for this is your per second charge for each piece. </t>
  </si>
  <si>
    <t>NOTES:</t>
  </si>
  <si>
    <t xml:space="preserve">If you are applying applique pieces then you will need to allow additional time for down time of laying each piece in place. My figures are </t>
  </si>
  <si>
    <t>about 30 seconds per piece.  If it is a long script name it will be more so you must take that into consideration.</t>
  </si>
  <si>
    <t xml:space="preserve">Example:  My per second breakeven cost according to my cost per Hr-Mn-Sec sheet is $.011 per second and my time is 30 seconds per </t>
  </si>
  <si>
    <t xml:space="preserve">piece; therefore, my cost is $.33 per each piece of applique to lay in place. You would want to add for your profit point to this figure. </t>
  </si>
  <si>
    <t>You also need to either peel off the backing or glue it.  I find that gluing is faster, but it is messier.  You must be the judge of that. Make sure</t>
  </si>
  <si>
    <t>you add this into the cost of preparing your pieces for the applique.</t>
  </si>
  <si>
    <t xml:space="preserve">Job Name        </t>
  </si>
  <si>
    <t xml:space="preserve">Job No. </t>
  </si>
  <si>
    <t>Date Beginning</t>
  </si>
  <si>
    <t xml:space="preserve">Stitch Count                  </t>
  </si>
  <si>
    <t>Location on Garment</t>
  </si>
  <si>
    <t xml:space="preserve">Date Ending </t>
  </si>
  <si>
    <t xml:space="preserve">Type of garment                  </t>
  </si>
  <si>
    <t>No. of Trims</t>
  </si>
  <si>
    <t>Trim Time</t>
  </si>
  <si>
    <t xml:space="preserve">How many heads?                   </t>
  </si>
  <si>
    <t xml:space="preserve">No. Color Changes </t>
  </si>
  <si>
    <t>Color Change Time</t>
  </si>
  <si>
    <t xml:space="preserve">Machine Name          </t>
  </si>
  <si>
    <t>Machine Speed</t>
  </si>
  <si>
    <t xml:space="preserve">Quantity </t>
  </si>
  <si>
    <t>Production Step</t>
  </si>
  <si>
    <t>Time start</t>
  </si>
  <si>
    <t>Completed</t>
  </si>
  <si>
    <t>Seconds</t>
  </si>
  <si>
    <t>Total hours</t>
  </si>
  <si>
    <t>Receive and write up order from customer</t>
  </si>
  <si>
    <t>Open box of goods/Count with packing slip</t>
  </si>
  <si>
    <t>Lay  garments out for production in sizes</t>
  </si>
  <si>
    <t>Plan out production-hoops-machine-process</t>
  </si>
  <si>
    <t>Hoop the garments</t>
  </si>
  <si>
    <t>Hard to hoop item? How long?</t>
  </si>
  <si>
    <t>Set up machine for design &amp; production run</t>
  </si>
  <si>
    <t>Load garment  into the machine</t>
  </si>
  <si>
    <t>Run Production-Actual running time per run</t>
  </si>
  <si>
    <t>Remove from machine</t>
  </si>
  <si>
    <t>Trim Garments</t>
  </si>
  <si>
    <t>Remove backing</t>
  </si>
  <si>
    <t>Remove any stains or oil</t>
  </si>
  <si>
    <t>Steam</t>
  </si>
  <si>
    <t>Place garments in size stacks</t>
  </si>
  <si>
    <t>Count garments</t>
  </si>
  <si>
    <t>Fill out packing slip</t>
  </si>
  <si>
    <t xml:space="preserve">Packed garrments in box </t>
  </si>
  <si>
    <t>Weigh box/ prepare shipping label for shipping</t>
  </si>
  <si>
    <t>Staple all paperwork together for billing</t>
  </si>
  <si>
    <t>Design and Machine issues</t>
  </si>
  <si>
    <t>Quantity</t>
  </si>
  <si>
    <t>Sec. each</t>
  </si>
  <si>
    <t>Total Sec.</t>
  </si>
  <si>
    <t>How many Thread breaks</t>
  </si>
  <si>
    <t>Break or change any needles?</t>
  </si>
  <si>
    <t>How many Trims in Design</t>
  </si>
  <si>
    <t>How many Color changes</t>
  </si>
  <si>
    <t>Total time spent on job</t>
  </si>
  <si>
    <t xml:space="preserve">How much actual time was the machine running? </t>
  </si>
  <si>
    <t>Total Breakeven point cost for each embroidery</t>
  </si>
  <si>
    <t>Was there any machine downtime for repairs? Explain</t>
  </si>
  <si>
    <t xml:space="preserve">Was there any other problems with this job? </t>
  </si>
  <si>
    <t xml:space="preserve">Type of Fabric              </t>
  </si>
  <si>
    <t xml:space="preserve">Date Sent to Digitizer </t>
  </si>
  <si>
    <t>Finished size of Design</t>
  </si>
  <si>
    <t>Digitizer</t>
  </si>
  <si>
    <t>Received from Digitizer</t>
  </si>
  <si>
    <t>Design Format</t>
  </si>
  <si>
    <t>Stitch Count</t>
  </si>
  <si>
    <t>Design Production Step</t>
  </si>
  <si>
    <t>Talk to customer about design</t>
  </si>
  <si>
    <t>Plan out the design</t>
  </si>
  <si>
    <t>Layout the artwork if using Artwork Program</t>
  </si>
  <si>
    <t>Email artwork to customer for approval</t>
  </si>
  <si>
    <t xml:space="preserve">Set up Design </t>
  </si>
  <si>
    <t>Prepare design to send to Digitizer</t>
  </si>
  <si>
    <t>Digitizing or Editing</t>
  </si>
  <si>
    <t xml:space="preserve">Run off the Sample Design </t>
  </si>
  <si>
    <t>Edit Design</t>
  </si>
  <si>
    <t>Email Design to customer for approval</t>
  </si>
  <si>
    <t>Fill in the Embroidery Room Worksheet</t>
  </si>
  <si>
    <t>Prepare job folder with instructions for Production</t>
  </si>
  <si>
    <t xml:space="preserve">Design Cost from Digitizer </t>
  </si>
  <si>
    <t>Total Cost of Design ready for Production</t>
  </si>
  <si>
    <t>Did you have camera ready artwork?</t>
  </si>
  <si>
    <t>Was a stock design used for this design setup?</t>
  </si>
  <si>
    <t>Is this design being used on any other type of fabric?</t>
  </si>
  <si>
    <t>Was there any other problems with this job?  List all problems</t>
  </si>
  <si>
    <t xml:space="preserve">Linked to Hourly Cost on Cost Analysis-Artwork </t>
  </si>
  <si>
    <t>Linked to Daily Cost on Cost Analysis-Emb</t>
  </si>
  <si>
    <t>Total Cost of Complete job</t>
  </si>
  <si>
    <t>time on other things!</t>
  </si>
  <si>
    <t xml:space="preserve">These will give you your cost per minute- </t>
  </si>
  <si>
    <t>Something to think when you are spending</t>
  </si>
  <si>
    <r>
      <rPr>
        <b/>
        <sz val="10"/>
        <rFont val="Arial"/>
        <family val="2"/>
      </rPr>
      <t>To keep it simple</t>
    </r>
    <r>
      <rPr>
        <sz val="10"/>
        <rFont val="Arial"/>
        <family val="2"/>
      </rPr>
      <t>-Breakout expense for each department within the business.</t>
    </r>
  </si>
  <si>
    <t xml:space="preserve">This percentage of the cost of each department will be the same as the percentage of the Sales </t>
  </si>
  <si>
    <t>for that department unless there is additional equipment or supplies for tha deparment</t>
  </si>
  <si>
    <t>Embroidery</t>
  </si>
  <si>
    <t>TRAVEL/ENTERTAINMENT/TRADESHOWS</t>
  </si>
  <si>
    <t>Number of weeks per year</t>
  </si>
  <si>
    <t>The number of weeks you are working your business</t>
  </si>
  <si>
    <t>You must account for Holidays and Vacations</t>
  </si>
  <si>
    <t>Weekly Cost</t>
  </si>
  <si>
    <t>Yearly cost divided by the number of weeks per year</t>
  </si>
  <si>
    <t>Number of days per week</t>
  </si>
  <si>
    <t>Daily cost</t>
  </si>
  <si>
    <t>Weekly cost divided by number of days in the week</t>
  </si>
  <si>
    <t xml:space="preserve"> you are working</t>
  </si>
  <si>
    <t>Number of hours per week</t>
  </si>
  <si>
    <t>Actual number of hours per week digitizing</t>
  </si>
  <si>
    <t>Hourly Cost</t>
  </si>
  <si>
    <t xml:space="preserve">Weekly cost divided by the number of hours </t>
  </si>
  <si>
    <t>per week you are working</t>
  </si>
  <si>
    <t>Average Set Up Time per design</t>
  </si>
  <si>
    <t xml:space="preserve">Simple- Added font lettering to a stock design </t>
  </si>
  <si>
    <t>or working with lines of font lettering</t>
  </si>
  <si>
    <t>How Many Setups per hour</t>
  </si>
  <si>
    <t>Average cost per set up</t>
  </si>
  <si>
    <t>Cost per thousand stitches to sew out design</t>
  </si>
  <si>
    <t xml:space="preserve">Averge cost to sew out 8,000 stitches </t>
  </si>
  <si>
    <t>Cost for setup and sewout left chest design</t>
  </si>
  <si>
    <t>Markup or Profit</t>
  </si>
  <si>
    <t>Total Cost for Design Setups</t>
  </si>
  <si>
    <t xml:space="preserve">Average Amount to charge customer-I would </t>
  </si>
  <si>
    <t xml:space="preserve">round it off to the $20.00 per Design setup or </t>
  </si>
  <si>
    <t xml:space="preserve">increase by $5.00 increments past the cost of $20.00 </t>
  </si>
  <si>
    <t>The number of weeks your machine</t>
  </si>
  <si>
    <t xml:space="preserve"> is in production-you must account for</t>
  </si>
  <si>
    <t xml:space="preserve"> vacations &amp; holidays</t>
  </si>
  <si>
    <t xml:space="preserve">Actual minutes that the machine is running. </t>
  </si>
  <si>
    <t>Profit point</t>
  </si>
  <si>
    <t>No.</t>
  </si>
  <si>
    <t xml:space="preserve">Clean </t>
  </si>
  <si>
    <t>Rec.</t>
  </si>
  <si>
    <t xml:space="preserve">upCost </t>
  </si>
  <si>
    <t>Hooping</t>
  </si>
  <si>
    <t>Digitizing/Setups</t>
  </si>
  <si>
    <t>Which</t>
  </si>
  <si>
    <t>Order</t>
  </si>
  <si>
    <t xml:space="preserve">Customer </t>
  </si>
  <si>
    <t>Due</t>
  </si>
  <si>
    <t>Goods</t>
  </si>
  <si>
    <t>Hoop</t>
  </si>
  <si>
    <t>Unpack</t>
  </si>
  <si>
    <t>Mach</t>
  </si>
  <si>
    <t>Date</t>
  </si>
  <si>
    <t>Name</t>
  </si>
  <si>
    <t>PO</t>
  </si>
  <si>
    <t>Run</t>
  </si>
  <si>
    <t>Here</t>
  </si>
  <si>
    <t>Size</t>
  </si>
  <si>
    <t>A1</t>
  </si>
  <si>
    <t>SIF</t>
  </si>
  <si>
    <t>WICZ cap front</t>
  </si>
  <si>
    <t>The columns in Red you will never change.  Those have formulas in that you must not touch!</t>
  </si>
  <si>
    <t>These Break Even and Profit Points are linked to Your Cost Analysis Spread Sheet-Emb</t>
  </si>
  <si>
    <t>The columns with the light gray backgrounds will be changed with each order.</t>
  </si>
  <si>
    <t xml:space="preserve">The pecentage of markup is your choice.  It all depends on whom you are selling this item.  You can go as low as 10% and still make a little money, but you cannot go any lower than that or you will be losing money. </t>
  </si>
  <si>
    <t xml:space="preserve">All of the Lt. Yellow columns are your piece prices of the item for the category that follows it. </t>
  </si>
  <si>
    <t>E</t>
  </si>
  <si>
    <t xml:space="preserve">    6-11 Pieces</t>
  </si>
  <si>
    <t xml:space="preserve">    12-23 Pieces</t>
  </si>
  <si>
    <t xml:space="preserve">           24-47 Pieces</t>
  </si>
  <si>
    <t xml:space="preserve"> 48-71 Pieces </t>
  </si>
  <si>
    <t xml:space="preserve"> 72-143 Pieces </t>
  </si>
  <si>
    <t xml:space="preserve">144-287  Pieces </t>
  </si>
  <si>
    <t>288  Pieces  &amp; Up</t>
  </si>
  <si>
    <t>6-11 pieces</t>
  </si>
  <si>
    <t>12-23 pieces</t>
  </si>
  <si>
    <t>24- 47 pieces</t>
  </si>
  <si>
    <t>48-71 pieces</t>
  </si>
  <si>
    <t>144-287 pieces</t>
  </si>
  <si>
    <t>288 pieces &amp; Up</t>
  </si>
  <si>
    <t>6-11</t>
  </si>
  <si>
    <t>12-23</t>
  </si>
  <si>
    <t>24-47</t>
  </si>
  <si>
    <t>48-71</t>
  </si>
  <si>
    <t>288-up</t>
  </si>
  <si>
    <t>.</t>
  </si>
  <si>
    <t>Wholesale</t>
  </si>
  <si>
    <t>Corporate</t>
  </si>
  <si>
    <t>Retail Price</t>
  </si>
  <si>
    <t xml:space="preserve">Retail </t>
  </si>
  <si>
    <t xml:space="preserve">Selling </t>
  </si>
  <si>
    <t>Coaching</t>
  </si>
  <si>
    <t>Number of Employees</t>
  </si>
  <si>
    <t xml:space="preserve">10% of total business </t>
  </si>
  <si>
    <t>90% of total business</t>
  </si>
  <si>
    <t>Retail</t>
  </si>
  <si>
    <t>Selling</t>
  </si>
  <si>
    <t>5000-A</t>
  </si>
  <si>
    <t>8000-B</t>
  </si>
  <si>
    <t>12000-C</t>
  </si>
  <si>
    <t>16000-D</t>
  </si>
  <si>
    <t>20000-E</t>
  </si>
  <si>
    <t>Appli/Twill/Patch Pieces</t>
  </si>
  <si>
    <t>Appl/Twill/Patch Labor</t>
  </si>
  <si>
    <t>Fabric/Twill Purchase</t>
  </si>
  <si>
    <t xml:space="preserve">Total Cost of </t>
  </si>
  <si>
    <t>pieces per item</t>
  </si>
  <si>
    <t>Cost per piece</t>
  </si>
  <si>
    <t>Patch</t>
  </si>
  <si>
    <t>Appli/Twill/patch</t>
  </si>
  <si>
    <t>Emb Total</t>
  </si>
  <si>
    <t>Total Patch</t>
  </si>
  <si>
    <t>Total Cost</t>
  </si>
  <si>
    <t xml:space="preserve">Emb or </t>
  </si>
  <si>
    <t>Patch &amp; Emb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</si>
</sst>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  <numFmt numFmtId="165" formatCode="#,##0.00000_);\(#,##0.00000\)"/>
    <numFmt numFmtId="166" formatCode="m/d/yy;@"/>
    <numFmt numFmtId="167" formatCode="_(&quot;$&quot;* #,##0.000_);_(&quot;$&quot;* \(#,##0.000\);_(&quot;$&quot;* &quot;-&quot;???_);_(@_)"/>
    <numFmt numFmtId="168" formatCode="m/d;@"/>
  </numFmts>
  <fonts count="4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20"/>
      <name val="Arial"/>
      <family val="2"/>
    </font>
    <font>
      <b/>
      <sz val="12"/>
      <color indexed="57"/>
      <name val="Arial"/>
      <family val="2"/>
    </font>
    <font>
      <b/>
      <i/>
      <sz val="11"/>
      <name val="Arial"/>
      <family val="2"/>
    </font>
    <font>
      <b/>
      <sz val="12"/>
      <color indexed="12"/>
      <name val="Arial"/>
      <family val="2"/>
    </font>
    <font>
      <sz val="11"/>
      <name val="Arial"/>
      <family val="2"/>
    </font>
    <font>
      <b/>
      <sz val="11"/>
      <color indexed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0"/>
      <color rgb="FFC00000"/>
      <name val="Arial"/>
      <family val="2"/>
    </font>
    <font>
      <b/>
      <sz val="11"/>
      <color rgb="FFC00000"/>
      <name val="Arial"/>
      <family val="2"/>
    </font>
    <font>
      <b/>
      <sz val="12"/>
      <color rgb="FF00B05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rgb="FF0070C0"/>
      <name val="Arial"/>
      <family val="2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2"/>
      <color rgb="FFC00000"/>
      <name val="Arial"/>
      <family val="2"/>
    </font>
    <font>
      <sz val="11"/>
      <color rgb="FFC00000"/>
      <name val="Calibri"/>
      <family val="2"/>
      <scheme val="minor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rgb="FF0000FF"/>
      <name val="Calibri"/>
      <family val="2"/>
      <scheme val="minor"/>
    </font>
    <font>
      <sz val="10"/>
      <color theme="2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EAF0F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80">
    <xf numFmtId="0" fontId="0" fillId="0" borderId="0" xfId="0"/>
    <xf numFmtId="0" fontId="3" fillId="0" borderId="0" xfId="0" applyFont="1"/>
    <xf numFmtId="164" fontId="5" fillId="0" borderId="0" xfId="0" applyNumberFormat="1" applyFont="1"/>
    <xf numFmtId="0" fontId="8" fillId="0" borderId="0" xfId="0" applyFont="1"/>
    <xf numFmtId="49" fontId="0" fillId="0" borderId="0" xfId="0" applyNumberFormat="1"/>
    <xf numFmtId="49" fontId="3" fillId="0" borderId="0" xfId="0" applyNumberFormat="1" applyFont="1"/>
    <xf numFmtId="0" fontId="5" fillId="0" borderId="1" xfId="0" applyFont="1" applyBorder="1"/>
    <xf numFmtId="0" fontId="0" fillId="0" borderId="1" xfId="0" applyBorder="1"/>
    <xf numFmtId="164" fontId="9" fillId="0" borderId="3" xfId="0" applyNumberFormat="1" applyFont="1" applyBorder="1"/>
    <xf numFmtId="0" fontId="5" fillId="0" borderId="0" xfId="0" applyFont="1"/>
    <xf numFmtId="164" fontId="9" fillId="0" borderId="0" xfId="0" applyNumberFormat="1" applyFont="1"/>
    <xf numFmtId="0" fontId="6" fillId="0" borderId="0" xfId="0" applyFont="1"/>
    <xf numFmtId="49" fontId="5" fillId="0" borderId="0" xfId="0" applyNumberFormat="1" applyFont="1"/>
    <xf numFmtId="0" fontId="0" fillId="0" borderId="6" xfId="0" applyBorder="1"/>
    <xf numFmtId="0" fontId="10" fillId="2" borderId="7" xfId="0" applyFont="1" applyFill="1" applyBorder="1" applyAlignment="1">
      <alignment horizontal="left"/>
    </xf>
    <xf numFmtId="0" fontId="10" fillId="2" borderId="7" xfId="0" applyFont="1" applyFill="1" applyBorder="1"/>
    <xf numFmtId="0" fontId="10" fillId="2" borderId="8" xfId="0" applyFont="1" applyFill="1" applyBorder="1"/>
    <xf numFmtId="164" fontId="5" fillId="0" borderId="4" xfId="0" applyNumberFormat="1" applyFont="1" applyBorder="1"/>
    <xf numFmtId="0" fontId="10" fillId="2" borderId="13" xfId="0" applyFont="1" applyFill="1" applyBorder="1"/>
    <xf numFmtId="0" fontId="0" fillId="2" borderId="14" xfId="0" applyFill="1" applyBorder="1"/>
    <xf numFmtId="0" fontId="3" fillId="2" borderId="14" xfId="0" applyFont="1" applyFill="1" applyBorder="1"/>
    <xf numFmtId="164" fontId="9" fillId="0" borderId="15" xfId="0" applyNumberFormat="1" applyFont="1" applyBorder="1"/>
    <xf numFmtId="0" fontId="11" fillId="2" borderId="16" xfId="0" applyFont="1" applyFill="1" applyBorder="1"/>
    <xf numFmtId="0" fontId="12" fillId="2" borderId="16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2" fillId="2" borderId="16" xfId="0" applyFont="1" applyFill="1" applyBorder="1"/>
    <xf numFmtId="44" fontId="12" fillId="2" borderId="16" xfId="1" applyFont="1" applyFill="1" applyBorder="1"/>
    <xf numFmtId="0" fontId="13" fillId="2" borderId="17" xfId="0" applyFont="1" applyFill="1" applyBorder="1"/>
    <xf numFmtId="0" fontId="13" fillId="2" borderId="17" xfId="0" applyFont="1" applyFill="1" applyBorder="1" applyAlignment="1">
      <alignment horizontal="center"/>
    </xf>
    <xf numFmtId="0" fontId="13" fillId="2" borderId="18" xfId="0" applyFont="1" applyFill="1" applyBorder="1" applyAlignment="1">
      <alignment horizontal="center"/>
    </xf>
    <xf numFmtId="0" fontId="12" fillId="2" borderId="17" xfId="0" applyFont="1" applyFill="1" applyBorder="1" applyAlignment="1">
      <alignment horizontal="center"/>
    </xf>
    <xf numFmtId="44" fontId="13" fillId="2" borderId="17" xfId="1" applyFont="1" applyFill="1" applyBorder="1"/>
    <xf numFmtId="0" fontId="0" fillId="3" borderId="9" xfId="0" applyFill="1" applyBorder="1"/>
    <xf numFmtId="2" fontId="0" fillId="3" borderId="9" xfId="0" applyNumberFormat="1" applyFill="1" applyBorder="1"/>
    <xf numFmtId="2" fontId="0" fillId="3" borderId="17" xfId="0" applyNumberFormat="1" applyFill="1" applyBorder="1"/>
    <xf numFmtId="4" fontId="0" fillId="3" borderId="9" xfId="0" applyNumberFormat="1" applyFill="1" applyBorder="1"/>
    <xf numFmtId="44" fontId="0" fillId="3" borderId="9" xfId="1" applyFont="1" applyFill="1" applyBorder="1"/>
    <xf numFmtId="0" fontId="0" fillId="0" borderId="9" xfId="0" applyBorder="1"/>
    <xf numFmtId="2" fontId="0" fillId="0" borderId="9" xfId="0" applyNumberFormat="1" applyBorder="1"/>
    <xf numFmtId="4" fontId="0" fillId="0" borderId="9" xfId="0" applyNumberFormat="1" applyBorder="1"/>
    <xf numFmtId="0" fontId="0" fillId="4" borderId="9" xfId="0" applyFill="1" applyBorder="1"/>
    <xf numFmtId="0" fontId="3" fillId="0" borderId="1" xfId="0" applyFont="1" applyBorder="1"/>
    <xf numFmtId="0" fontId="3" fillId="0" borderId="0" xfId="0" applyFont="1" applyAlignment="1">
      <alignment horizontal="center"/>
    </xf>
    <xf numFmtId="7" fontId="0" fillId="0" borderId="0" xfId="1" applyNumberFormat="1" applyFont="1" applyAlignment="1">
      <alignment horizontal="right"/>
    </xf>
    <xf numFmtId="7" fontId="9" fillId="0" borderId="0" xfId="0" applyNumberFormat="1" applyFont="1" applyAlignment="1">
      <alignment horizontal="center"/>
    </xf>
    <xf numFmtId="0" fontId="9" fillId="0" borderId="0" xfId="0" applyFont="1"/>
    <xf numFmtId="7" fontId="14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7" fontId="0" fillId="0" borderId="0" xfId="0" applyNumberFormat="1" applyAlignment="1">
      <alignment horizontal="center"/>
    </xf>
    <xf numFmtId="0" fontId="15" fillId="0" borderId="0" xfId="0" applyFont="1" applyAlignment="1">
      <alignment horizontal="center"/>
    </xf>
    <xf numFmtId="7" fontId="0" fillId="0" borderId="0" xfId="1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3" fillId="0" borderId="0" xfId="0" applyFont="1"/>
    <xf numFmtId="165" fontId="0" fillId="0" borderId="0" xfId="1" applyNumberFormat="1" applyFont="1" applyAlignment="1">
      <alignment horizontal="center"/>
    </xf>
    <xf numFmtId="7" fontId="13" fillId="0" borderId="0" xfId="1" applyNumberFormat="1" applyFont="1" applyAlignment="1">
      <alignment horizontal="center"/>
    </xf>
    <xf numFmtId="9" fontId="17" fillId="0" borderId="0" xfId="0" applyNumberFormat="1" applyFont="1" applyAlignment="1">
      <alignment horizontal="center"/>
    </xf>
    <xf numFmtId="7" fontId="18" fillId="0" borderId="0" xfId="0" applyNumberFormat="1" applyFont="1" applyAlignment="1">
      <alignment horizontal="center"/>
    </xf>
    <xf numFmtId="0" fontId="3" fillId="2" borderId="1" xfId="0" applyFont="1" applyFill="1" applyBorder="1"/>
    <xf numFmtId="0" fontId="0" fillId="2" borderId="19" xfId="0" applyFill="1" applyBorder="1"/>
    <xf numFmtId="2" fontId="13" fillId="0" borderId="0" xfId="0" applyNumberFormat="1" applyFont="1" applyAlignment="1">
      <alignment horizontal="right"/>
    </xf>
    <xf numFmtId="0" fontId="0" fillId="0" borderId="9" xfId="0" applyBorder="1" applyAlignment="1">
      <alignment horizontal="center"/>
    </xf>
    <xf numFmtId="0" fontId="14" fillId="2" borderId="9" xfId="0" applyFont="1" applyFill="1" applyBorder="1" applyAlignment="1">
      <alignment horizontal="center"/>
    </xf>
    <xf numFmtId="0" fontId="14" fillId="0" borderId="0" xfId="0" applyFont="1"/>
    <xf numFmtId="164" fontId="0" fillId="0" borderId="0" xfId="0" applyNumberFormat="1"/>
    <xf numFmtId="164" fontId="12" fillId="2" borderId="16" xfId="0" applyNumberFormat="1" applyFont="1" applyFill="1" applyBorder="1"/>
    <xf numFmtId="164" fontId="13" fillId="2" borderId="17" xfId="0" applyNumberFormat="1" applyFont="1" applyFill="1" applyBorder="1"/>
    <xf numFmtId="0" fontId="6" fillId="0" borderId="9" xfId="0" applyFont="1" applyBorder="1"/>
    <xf numFmtId="0" fontId="13" fillId="0" borderId="9" xfId="0" applyFont="1" applyBorder="1"/>
    <xf numFmtId="164" fontId="0" fillId="0" borderId="9" xfId="0" applyNumberFormat="1" applyBorder="1" applyAlignment="1">
      <alignment horizontal="center"/>
    </xf>
    <xf numFmtId="0" fontId="13" fillId="0" borderId="9" xfId="0" applyFont="1" applyBorder="1" applyAlignment="1">
      <alignment horizontal="center"/>
    </xf>
    <xf numFmtId="164" fontId="13" fillId="0" borderId="9" xfId="0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14" fillId="2" borderId="0" xfId="0" applyNumberFormat="1" applyFont="1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13" fillId="2" borderId="9" xfId="0" applyFont="1" applyFill="1" applyBorder="1"/>
    <xf numFmtId="0" fontId="13" fillId="2" borderId="9" xfId="0" applyFont="1" applyFill="1" applyBorder="1" applyAlignment="1">
      <alignment horizontal="center"/>
    </xf>
    <xf numFmtId="164" fontId="13" fillId="2" borderId="9" xfId="0" applyNumberFormat="1" applyFon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0" fontId="14" fillId="2" borderId="9" xfId="0" applyFont="1" applyFill="1" applyBorder="1"/>
    <xf numFmtId="164" fontId="14" fillId="2" borderId="9" xfId="0" applyNumberFormat="1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12" fillId="2" borderId="20" xfId="0" applyFont="1" applyFill="1" applyBorder="1" applyAlignment="1">
      <alignment horizontal="center"/>
    </xf>
    <xf numFmtId="0" fontId="12" fillId="2" borderId="21" xfId="0" applyFont="1" applyFill="1" applyBorder="1" applyAlignment="1">
      <alignment horizontal="center"/>
    </xf>
    <xf numFmtId="0" fontId="19" fillId="0" borderId="0" xfId="0" applyFont="1" applyAlignment="1">
      <alignment horizontal="left"/>
    </xf>
    <xf numFmtId="0" fontId="19" fillId="0" borderId="0" xfId="0" applyFont="1"/>
    <xf numFmtId="0" fontId="14" fillId="2" borderId="0" xfId="0" applyFont="1" applyFill="1"/>
    <xf numFmtId="0" fontId="10" fillId="2" borderId="22" xfId="0" applyFont="1" applyFill="1" applyBorder="1"/>
    <xf numFmtId="0" fontId="10" fillId="2" borderId="0" xfId="0" applyFont="1" applyFill="1"/>
    <xf numFmtId="0" fontId="10" fillId="2" borderId="17" xfId="0" applyFont="1" applyFill="1" applyBorder="1"/>
    <xf numFmtId="164" fontId="6" fillId="0" borderId="0" xfId="0" applyNumberFormat="1" applyFont="1"/>
    <xf numFmtId="164" fontId="4" fillId="0" borderId="9" xfId="0" applyNumberFormat="1" applyFont="1" applyBorder="1" applyAlignment="1">
      <alignment horizontal="center"/>
    </xf>
    <xf numFmtId="0" fontId="13" fillId="0" borderId="17" xfId="0" applyFont="1" applyBorder="1"/>
    <xf numFmtId="0" fontId="0" fillId="2" borderId="3" xfId="0" applyFill="1" applyBorder="1" applyAlignment="1">
      <alignment horizontal="center"/>
    </xf>
    <xf numFmtId="164" fontId="0" fillId="0" borderId="0" xfId="1" applyNumberFormat="1" applyFont="1" applyFill="1" applyBorder="1" applyAlignment="1"/>
    <xf numFmtId="164" fontId="0" fillId="4" borderId="9" xfId="0" applyNumberFormat="1" applyFill="1" applyBorder="1"/>
    <xf numFmtId="0" fontId="13" fillId="4" borderId="9" xfId="0" applyFont="1" applyFill="1" applyBorder="1"/>
    <xf numFmtId="164" fontId="4" fillId="4" borderId="9" xfId="0" applyNumberFormat="1" applyFont="1" applyFill="1" applyBorder="1" applyAlignment="1">
      <alignment horizontal="center"/>
    </xf>
    <xf numFmtId="49" fontId="13" fillId="4" borderId="9" xfId="0" applyNumberFormat="1" applyFont="1" applyFill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0" fillId="0" borderId="23" xfId="0" applyBorder="1"/>
    <xf numFmtId="0" fontId="13" fillId="0" borderId="23" xfId="0" applyFont="1" applyBorder="1"/>
    <xf numFmtId="0" fontId="0" fillId="0" borderId="24" xfId="0" applyBorder="1"/>
    <xf numFmtId="0" fontId="0" fillId="2" borderId="25" xfId="0" applyFill="1" applyBorder="1"/>
    <xf numFmtId="0" fontId="0" fillId="2" borderId="0" xfId="0" applyFill="1"/>
    <xf numFmtId="164" fontId="4" fillId="2" borderId="0" xfId="0" applyNumberFormat="1" applyFont="1" applyFill="1"/>
    <xf numFmtId="0" fontId="5" fillId="4" borderId="2" xfId="0" applyFont="1" applyFill="1" applyBorder="1"/>
    <xf numFmtId="164" fontId="6" fillId="0" borderId="3" xfId="0" applyNumberFormat="1" applyFont="1" applyBorder="1" applyAlignment="1">
      <alignment horizontal="center"/>
    </xf>
    <xf numFmtId="164" fontId="6" fillId="0" borderId="9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5" fillId="4" borderId="0" xfId="0" applyFont="1" applyFill="1"/>
    <xf numFmtId="0" fontId="0" fillId="4" borderId="16" xfId="0" applyFill="1" applyBorder="1"/>
    <xf numFmtId="0" fontId="5" fillId="4" borderId="16" xfId="0" applyFont="1" applyFill="1" applyBorder="1"/>
    <xf numFmtId="0" fontId="5" fillId="4" borderId="1" xfId="0" applyFont="1" applyFill="1" applyBorder="1"/>
    <xf numFmtId="0" fontId="5" fillId="4" borderId="19" xfId="0" applyFont="1" applyFill="1" applyBorder="1"/>
    <xf numFmtId="164" fontId="5" fillId="0" borderId="17" xfId="1" applyNumberFormat="1" applyFont="1" applyFill="1" applyBorder="1"/>
    <xf numFmtId="164" fontId="5" fillId="0" borderId="0" xfId="1" applyNumberFormat="1" applyFont="1" applyFill="1" applyBorder="1"/>
    <xf numFmtId="164" fontId="5" fillId="0" borderId="8" xfId="1" applyNumberFormat="1" applyFont="1" applyFill="1" applyBorder="1"/>
    <xf numFmtId="164" fontId="5" fillId="0" borderId="22" xfId="1" applyNumberFormat="1" applyFont="1" applyFill="1" applyBorder="1"/>
    <xf numFmtId="164" fontId="5" fillId="0" borderId="13" xfId="0" applyNumberFormat="1" applyFont="1" applyBorder="1"/>
    <xf numFmtId="164" fontId="5" fillId="0" borderId="8" xfId="0" applyNumberFormat="1" applyFont="1" applyBorder="1"/>
    <xf numFmtId="164" fontId="5" fillId="0" borderId="17" xfId="0" applyNumberFormat="1" applyFont="1" applyBorder="1"/>
    <xf numFmtId="164" fontId="5" fillId="0" borderId="22" xfId="0" applyNumberFormat="1" applyFont="1" applyBorder="1"/>
    <xf numFmtId="164" fontId="5" fillId="0" borderId="7" xfId="0" applyNumberFormat="1" applyFont="1" applyBorder="1"/>
    <xf numFmtId="0" fontId="3" fillId="2" borderId="26" xfId="0" applyFont="1" applyFill="1" applyBorder="1" applyAlignment="1">
      <alignment horizontal="left"/>
    </xf>
    <xf numFmtId="0" fontId="3" fillId="2" borderId="27" xfId="0" applyFont="1" applyFill="1" applyBorder="1" applyAlignment="1">
      <alignment horizontal="center"/>
    </xf>
    <xf numFmtId="49" fontId="3" fillId="2" borderId="27" xfId="0" applyNumberFormat="1" applyFont="1" applyFill="1" applyBorder="1" applyAlignment="1">
      <alignment horizontal="center"/>
    </xf>
    <xf numFmtId="0" fontId="3" fillId="2" borderId="28" xfId="0" applyFont="1" applyFill="1" applyBorder="1" applyAlignment="1">
      <alignment horizontal="center"/>
    </xf>
    <xf numFmtId="0" fontId="3" fillId="2" borderId="29" xfId="0" applyFont="1" applyFill="1" applyBorder="1" applyAlignment="1">
      <alignment horizontal="left"/>
    </xf>
    <xf numFmtId="0" fontId="10" fillId="2" borderId="10" xfId="0" applyFont="1" applyFill="1" applyBorder="1"/>
    <xf numFmtId="0" fontId="6" fillId="2" borderId="29" xfId="0" applyFont="1" applyFill="1" applyBorder="1" applyAlignment="1">
      <alignment horizontal="center"/>
    </xf>
    <xf numFmtId="0" fontId="14" fillId="5" borderId="30" xfId="0" applyFont="1" applyFill="1" applyBorder="1"/>
    <xf numFmtId="0" fontId="0" fillId="5" borderId="31" xfId="0" applyFill="1" applyBorder="1" applyAlignment="1">
      <alignment horizontal="center"/>
    </xf>
    <xf numFmtId="164" fontId="0" fillId="5" borderId="31" xfId="0" applyNumberFormat="1" applyFill="1" applyBorder="1" applyAlignment="1">
      <alignment horizontal="center"/>
    </xf>
    <xf numFmtId="164" fontId="0" fillId="5" borderId="32" xfId="0" applyNumberFormat="1" applyFill="1" applyBorder="1" applyAlignment="1">
      <alignment horizontal="center"/>
    </xf>
    <xf numFmtId="167" fontId="5" fillId="0" borderId="0" xfId="0" applyNumberFormat="1" applyFont="1"/>
    <xf numFmtId="0" fontId="0" fillId="0" borderId="36" xfId="0" applyBorder="1"/>
    <xf numFmtId="164" fontId="9" fillId="0" borderId="36" xfId="0" applyNumberFormat="1" applyFont="1" applyBorder="1"/>
    <xf numFmtId="164" fontId="6" fillId="0" borderId="0" xfId="0" applyNumberFormat="1" applyFont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9" fontId="13" fillId="0" borderId="0" xfId="0" applyNumberFormat="1" applyFont="1" applyAlignment="1">
      <alignment horizontal="center"/>
    </xf>
    <xf numFmtId="0" fontId="14" fillId="0" borderId="9" xfId="0" applyFont="1" applyBorder="1"/>
    <xf numFmtId="0" fontId="0" fillId="0" borderId="1" xfId="0" applyBorder="1" applyAlignment="1">
      <alignment horizontal="center"/>
    </xf>
    <xf numFmtId="0" fontId="14" fillId="0" borderId="1" xfId="0" applyFont="1" applyBorder="1"/>
    <xf numFmtId="0" fontId="0" fillId="0" borderId="19" xfId="0" applyBorder="1"/>
    <xf numFmtId="0" fontId="0" fillId="0" borderId="2" xfId="0" applyBorder="1"/>
    <xf numFmtId="2" fontId="14" fillId="0" borderId="1" xfId="0" applyNumberFormat="1" applyFont="1" applyBorder="1"/>
    <xf numFmtId="2" fontId="14" fillId="0" borderId="19" xfId="0" applyNumberFormat="1" applyFont="1" applyBorder="1"/>
    <xf numFmtId="166" fontId="0" fillId="0" borderId="2" xfId="0" applyNumberFormat="1" applyBorder="1"/>
    <xf numFmtId="2" fontId="0" fillId="0" borderId="19" xfId="0" applyNumberFormat="1" applyBorder="1"/>
    <xf numFmtId="0" fontId="4" fillId="0" borderId="9" xfId="0" applyFont="1" applyBorder="1"/>
    <xf numFmtId="0" fontId="20" fillId="0" borderId="2" xfId="0" applyFont="1" applyBorder="1"/>
    <xf numFmtId="2" fontId="14" fillId="0" borderId="2" xfId="0" applyNumberFormat="1" applyFont="1" applyBorder="1"/>
    <xf numFmtId="2" fontId="14" fillId="0" borderId="7" xfId="0" applyNumberFormat="1" applyFont="1" applyBorder="1"/>
    <xf numFmtId="2" fontId="0" fillId="0" borderId="0" xfId="0" applyNumberFormat="1"/>
    <xf numFmtId="2" fontId="14" fillId="0" borderId="13" xfId="0" applyNumberFormat="1" applyFont="1" applyBorder="1"/>
    <xf numFmtId="0" fontId="14" fillId="0" borderId="37" xfId="0" applyFont="1" applyBorder="1"/>
    <xf numFmtId="0" fontId="0" fillId="0" borderId="18" xfId="0" applyBorder="1"/>
    <xf numFmtId="0" fontId="20" fillId="0" borderId="38" xfId="0" applyFont="1" applyBorder="1"/>
    <xf numFmtId="2" fontId="15" fillId="0" borderId="2" xfId="0" applyNumberFormat="1" applyFont="1" applyBorder="1"/>
    <xf numFmtId="0" fontId="14" fillId="2" borderId="1" xfId="0" applyFont="1" applyFill="1" applyBorder="1"/>
    <xf numFmtId="0" fontId="14" fillId="2" borderId="17" xfId="0" applyFont="1" applyFill="1" applyBorder="1"/>
    <xf numFmtId="2" fontId="14" fillId="2" borderId="17" xfId="0" applyNumberFormat="1" applyFont="1" applyFill="1" applyBorder="1"/>
    <xf numFmtId="0" fontId="15" fillId="0" borderId="9" xfId="0" applyFont="1" applyBorder="1"/>
    <xf numFmtId="2" fontId="15" fillId="0" borderId="9" xfId="0" applyNumberFormat="1" applyFont="1" applyBorder="1"/>
    <xf numFmtId="2" fontId="13" fillId="0" borderId="9" xfId="0" applyNumberFormat="1" applyFont="1" applyBorder="1"/>
    <xf numFmtId="2" fontId="15" fillId="0" borderId="0" xfId="0" applyNumberFormat="1" applyFont="1"/>
    <xf numFmtId="0" fontId="14" fillId="2" borderId="16" xfId="0" applyFont="1" applyFill="1" applyBorder="1"/>
    <xf numFmtId="2" fontId="14" fillId="2" borderId="16" xfId="0" applyNumberFormat="1" applyFont="1" applyFill="1" applyBorder="1"/>
    <xf numFmtId="0" fontId="15" fillId="0" borderId="21" xfId="0" applyFont="1" applyBorder="1"/>
    <xf numFmtId="0" fontId="15" fillId="0" borderId="16" xfId="0" applyFont="1" applyBorder="1"/>
    <xf numFmtId="2" fontId="15" fillId="0" borderId="16" xfId="0" applyNumberFormat="1" applyFont="1" applyBorder="1"/>
    <xf numFmtId="2" fontId="13" fillId="0" borderId="16" xfId="0" applyNumberFormat="1" applyFont="1" applyBorder="1"/>
    <xf numFmtId="0" fontId="15" fillId="0" borderId="39" xfId="0" applyFont="1" applyBorder="1"/>
    <xf numFmtId="0" fontId="6" fillId="2" borderId="19" xfId="0" applyFont="1" applyFill="1" applyBorder="1"/>
    <xf numFmtId="0" fontId="13" fillId="2" borderId="19" xfId="0" applyFont="1" applyFill="1" applyBorder="1"/>
    <xf numFmtId="0" fontId="15" fillId="2" borderId="19" xfId="0" applyFont="1" applyFill="1" applyBorder="1"/>
    <xf numFmtId="2" fontId="14" fillId="2" borderId="2" xfId="0" applyNumberFormat="1" applyFont="1" applyFill="1" applyBorder="1"/>
    <xf numFmtId="0" fontId="6" fillId="0" borderId="19" xfId="0" applyFont="1" applyBorder="1"/>
    <xf numFmtId="0" fontId="15" fillId="0" borderId="19" xfId="0" applyFont="1" applyBorder="1"/>
    <xf numFmtId="0" fontId="20" fillId="0" borderId="19" xfId="0" applyFont="1" applyBorder="1"/>
    <xf numFmtId="2" fontId="12" fillId="0" borderId="19" xfId="0" applyNumberFormat="1" applyFont="1" applyBorder="1"/>
    <xf numFmtId="0" fontId="6" fillId="0" borderId="18" xfId="0" applyFont="1" applyBorder="1"/>
    <xf numFmtId="0" fontId="14" fillId="0" borderId="20" xfId="0" applyFont="1" applyBorder="1"/>
    <xf numFmtId="0" fontId="6" fillId="0" borderId="39" xfId="0" applyFont="1" applyBorder="1"/>
    <xf numFmtId="2" fontId="12" fillId="0" borderId="39" xfId="0" applyNumberFormat="1" applyFont="1" applyBorder="1"/>
    <xf numFmtId="2" fontId="14" fillId="0" borderId="21" xfId="0" applyNumberFormat="1" applyFont="1" applyBorder="1"/>
    <xf numFmtId="2" fontId="14" fillId="0" borderId="0" xfId="0" applyNumberFormat="1" applyFont="1"/>
    <xf numFmtId="0" fontId="6" fillId="0" borderId="37" xfId="0" applyFont="1" applyBorder="1"/>
    <xf numFmtId="2" fontId="6" fillId="0" borderId="18" xfId="0" applyNumberFormat="1" applyFont="1" applyBorder="1"/>
    <xf numFmtId="2" fontId="6" fillId="0" borderId="38" xfId="0" applyNumberFormat="1" applyFont="1" applyBorder="1"/>
    <xf numFmtId="0" fontId="0" fillId="0" borderId="7" xfId="0" applyBorder="1"/>
    <xf numFmtId="0" fontId="0" fillId="0" borderId="37" xfId="0" applyBorder="1"/>
    <xf numFmtId="2" fontId="0" fillId="0" borderId="18" xfId="0" applyNumberFormat="1" applyBorder="1"/>
    <xf numFmtId="2" fontId="14" fillId="0" borderId="39" xfId="0" applyNumberFormat="1" applyFont="1" applyBorder="1"/>
    <xf numFmtId="166" fontId="0" fillId="0" borderId="21" xfId="0" applyNumberFormat="1" applyBorder="1"/>
    <xf numFmtId="166" fontId="0" fillId="0" borderId="38" xfId="0" applyNumberFormat="1" applyBorder="1"/>
    <xf numFmtId="2" fontId="0" fillId="0" borderId="39" xfId="0" applyNumberFormat="1" applyBorder="1"/>
    <xf numFmtId="166" fontId="6" fillId="0" borderId="21" xfId="0" applyNumberFormat="1" applyFont="1" applyBorder="1"/>
    <xf numFmtId="0" fontId="4" fillId="0" borderId="37" xfId="0" applyFont="1" applyBorder="1"/>
    <xf numFmtId="2" fontId="14" fillId="0" borderId="38" xfId="0" applyNumberFormat="1" applyFont="1" applyBorder="1"/>
    <xf numFmtId="0" fontId="20" fillId="0" borderId="18" xfId="0" applyFont="1" applyBorder="1"/>
    <xf numFmtId="0" fontId="4" fillId="0" borderId="0" xfId="0" applyFont="1"/>
    <xf numFmtId="2" fontId="15" fillId="0" borderId="38" xfId="0" applyNumberFormat="1" applyFont="1" applyBorder="1"/>
    <xf numFmtId="0" fontId="14" fillId="2" borderId="1" xfId="0" applyFont="1" applyFill="1" applyBorder="1" applyAlignment="1">
      <alignment horizontal="center"/>
    </xf>
    <xf numFmtId="0" fontId="14" fillId="2" borderId="17" xfId="0" applyFont="1" applyFill="1" applyBorder="1" applyAlignment="1">
      <alignment horizontal="center"/>
    </xf>
    <xf numFmtId="0" fontId="21" fillId="0" borderId="9" xfId="0" applyFont="1" applyBorder="1"/>
    <xf numFmtId="2" fontId="22" fillId="0" borderId="9" xfId="0" applyNumberFormat="1" applyFont="1" applyBorder="1"/>
    <xf numFmtId="2" fontId="23" fillId="0" borderId="9" xfId="0" applyNumberFormat="1" applyFont="1" applyBorder="1"/>
    <xf numFmtId="0" fontId="21" fillId="0" borderId="0" xfId="0" applyFont="1"/>
    <xf numFmtId="0" fontId="14" fillId="2" borderId="20" xfId="0" applyFont="1" applyFill="1" applyBorder="1"/>
    <xf numFmtId="0" fontId="6" fillId="2" borderId="39" xfId="0" applyFont="1" applyFill="1" applyBorder="1"/>
    <xf numFmtId="0" fontId="15" fillId="2" borderId="39" xfId="0" applyFont="1" applyFill="1" applyBorder="1"/>
    <xf numFmtId="2" fontId="14" fillId="2" borderId="21" xfId="0" applyNumberFormat="1" applyFont="1" applyFill="1" applyBorder="1"/>
    <xf numFmtId="2" fontId="24" fillId="2" borderId="9" xfId="0" applyNumberFormat="1" applyFont="1" applyFill="1" applyBorder="1"/>
    <xf numFmtId="2" fontId="14" fillId="2" borderId="39" xfId="0" applyNumberFormat="1" applyFont="1" applyFill="1" applyBorder="1"/>
    <xf numFmtId="0" fontId="9" fillId="0" borderId="19" xfId="0" applyFont="1" applyBorder="1"/>
    <xf numFmtId="2" fontId="9" fillId="0" borderId="19" xfId="0" applyNumberFormat="1" applyFont="1" applyBorder="1"/>
    <xf numFmtId="2" fontId="9" fillId="0" borderId="2" xfId="0" applyNumberFormat="1" applyFont="1" applyBorder="1"/>
    <xf numFmtId="0" fontId="9" fillId="0" borderId="39" xfId="0" applyFont="1" applyBorder="1"/>
    <xf numFmtId="2" fontId="9" fillId="0" borderId="39" xfId="0" applyNumberFormat="1" applyFont="1" applyBorder="1"/>
    <xf numFmtId="2" fontId="9" fillId="0" borderId="21" xfId="0" applyNumberFormat="1" applyFont="1" applyBorder="1"/>
    <xf numFmtId="0" fontId="0" fillId="0" borderId="13" xfId="0" applyBorder="1"/>
    <xf numFmtId="0" fontId="0" fillId="0" borderId="38" xfId="0" applyBorder="1"/>
    <xf numFmtId="0" fontId="25" fillId="0" borderId="0" xfId="0" applyFont="1"/>
    <xf numFmtId="0" fontId="25" fillId="0" borderId="0" xfId="0" applyFont="1" applyAlignment="1">
      <alignment horizontal="center"/>
    </xf>
    <xf numFmtId="2" fontId="14" fillId="6" borderId="16" xfId="0" applyNumberFormat="1" applyFont="1" applyFill="1" applyBorder="1"/>
    <xf numFmtId="2" fontId="13" fillId="6" borderId="9" xfId="0" applyNumberFormat="1" applyFont="1" applyFill="1" applyBorder="1"/>
    <xf numFmtId="0" fontId="15" fillId="6" borderId="19" xfId="0" applyFont="1" applyFill="1" applyBorder="1"/>
    <xf numFmtId="2" fontId="14" fillId="6" borderId="9" xfId="0" applyNumberFormat="1" applyFont="1" applyFill="1" applyBorder="1"/>
    <xf numFmtId="49" fontId="26" fillId="0" borderId="0" xfId="0" applyNumberFormat="1" applyFont="1"/>
    <xf numFmtId="9" fontId="0" fillId="0" borderId="0" xfId="0" applyNumberFormat="1"/>
    <xf numFmtId="7" fontId="0" fillId="0" borderId="0" xfId="0" applyNumberFormat="1"/>
    <xf numFmtId="7" fontId="9" fillId="0" borderId="0" xfId="0" applyNumberFormat="1" applyFont="1"/>
    <xf numFmtId="39" fontId="6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7" fontId="27" fillId="0" borderId="0" xfId="0" applyNumberFormat="1" applyFont="1" applyAlignment="1">
      <alignment horizontal="center"/>
    </xf>
    <xf numFmtId="7" fontId="6" fillId="0" borderId="0" xfId="0" applyNumberFormat="1" applyFont="1" applyAlignment="1">
      <alignment horizontal="center"/>
    </xf>
    <xf numFmtId="9" fontId="25" fillId="0" borderId="0" xfId="0" applyNumberFormat="1" applyFont="1" applyAlignment="1">
      <alignment horizontal="center"/>
    </xf>
    <xf numFmtId="7" fontId="27" fillId="0" borderId="0" xfId="1" applyNumberFormat="1" applyFont="1" applyAlignment="1">
      <alignment horizontal="center"/>
    </xf>
    <xf numFmtId="7" fontId="6" fillId="0" borderId="0" xfId="1" applyNumberFormat="1" applyFont="1" applyAlignment="1">
      <alignment horizontal="left"/>
    </xf>
    <xf numFmtId="0" fontId="3" fillId="0" borderId="0" xfId="0" applyFont="1" applyAlignment="1">
      <alignment horizontal="left"/>
    </xf>
    <xf numFmtId="7" fontId="13" fillId="0" borderId="0" xfId="0" applyNumberFormat="1" applyFont="1" applyAlignment="1">
      <alignment horizontal="center"/>
    </xf>
    <xf numFmtId="164" fontId="0" fillId="0" borderId="0" xfId="1" applyNumberFormat="1" applyFont="1"/>
    <xf numFmtId="0" fontId="12" fillId="2" borderId="21" xfId="0" applyFont="1" applyFill="1" applyBorder="1"/>
    <xf numFmtId="0" fontId="13" fillId="2" borderId="37" xfId="0" applyFont="1" applyFill="1" applyBorder="1" applyAlignment="1">
      <alignment horizontal="center"/>
    </xf>
    <xf numFmtId="0" fontId="13" fillId="2" borderId="38" xfId="0" applyFont="1" applyFill="1" applyBorder="1" applyAlignment="1">
      <alignment horizontal="center"/>
    </xf>
    <xf numFmtId="0" fontId="13" fillId="2" borderId="38" xfId="0" applyFont="1" applyFill="1" applyBorder="1"/>
    <xf numFmtId="164" fontId="0" fillId="6" borderId="9" xfId="0" applyNumberFormat="1" applyFill="1" applyBorder="1"/>
    <xf numFmtId="164" fontId="0" fillId="6" borderId="17" xfId="0" applyNumberFormat="1" applyFill="1" applyBorder="1"/>
    <xf numFmtId="0" fontId="0" fillId="6" borderId="9" xfId="0" applyFill="1" applyBorder="1"/>
    <xf numFmtId="0" fontId="0" fillId="7" borderId="9" xfId="0" applyFill="1" applyBorder="1"/>
    <xf numFmtId="0" fontId="6" fillId="7" borderId="17" xfId="0" applyFont="1" applyFill="1" applyBorder="1" applyAlignment="1">
      <alignment horizontal="center"/>
    </xf>
    <xf numFmtId="2" fontId="0" fillId="7" borderId="9" xfId="0" applyNumberFormat="1" applyFill="1" applyBorder="1"/>
    <xf numFmtId="2" fontId="0" fillId="7" borderId="17" xfId="0" applyNumberFormat="1" applyFill="1" applyBorder="1"/>
    <xf numFmtId="4" fontId="0" fillId="7" borderId="9" xfId="0" applyNumberFormat="1" applyFill="1" applyBorder="1"/>
    <xf numFmtId="0" fontId="11" fillId="7" borderId="17" xfId="0" applyFont="1" applyFill="1" applyBorder="1" applyAlignment="1">
      <alignment horizontal="center"/>
    </xf>
    <xf numFmtId="44" fontId="13" fillId="7" borderId="9" xfId="0" applyNumberFormat="1" applyFont="1" applyFill="1" applyBorder="1"/>
    <xf numFmtId="0" fontId="6" fillId="0" borderId="37" xfId="0" applyFont="1" applyBorder="1" applyAlignment="1">
      <alignment horizontal="right"/>
    </xf>
    <xf numFmtId="0" fontId="6" fillId="0" borderId="17" xfId="0" applyFont="1" applyBorder="1" applyAlignment="1">
      <alignment horizontal="center"/>
    </xf>
    <xf numFmtId="44" fontId="13" fillId="0" borderId="9" xfId="0" applyNumberFormat="1" applyFont="1" applyBorder="1"/>
    <xf numFmtId="0" fontId="0" fillId="8" borderId="9" xfId="0" applyFill="1" applyBorder="1"/>
    <xf numFmtId="0" fontId="6" fillId="8" borderId="17" xfId="0" applyFont="1" applyFill="1" applyBorder="1" applyAlignment="1">
      <alignment horizontal="center"/>
    </xf>
    <xf numFmtId="2" fontId="0" fillId="8" borderId="9" xfId="0" applyNumberFormat="1" applyFill="1" applyBorder="1"/>
    <xf numFmtId="4" fontId="0" fillId="8" borderId="9" xfId="0" applyNumberFormat="1" applyFill="1" applyBorder="1"/>
    <xf numFmtId="44" fontId="6" fillId="8" borderId="9" xfId="1" applyFont="1" applyFill="1" applyBorder="1"/>
    <xf numFmtId="44" fontId="13" fillId="8" borderId="9" xfId="0" applyNumberFormat="1" applyFont="1" applyFill="1" applyBorder="1"/>
    <xf numFmtId="44" fontId="0" fillId="8" borderId="9" xfId="0" applyNumberFormat="1" applyFill="1" applyBorder="1"/>
    <xf numFmtId="0" fontId="2" fillId="2" borderId="3" xfId="0" applyFont="1" applyFill="1" applyBorder="1" applyAlignment="1">
      <alignment horizontal="center"/>
    </xf>
    <xf numFmtId="0" fontId="11" fillId="3" borderId="0" xfId="0" applyFont="1" applyFill="1"/>
    <xf numFmtId="0" fontId="13" fillId="3" borderId="0" xfId="0" applyFont="1" applyFill="1"/>
    <xf numFmtId="0" fontId="0" fillId="3" borderId="0" xfId="0" applyFill="1"/>
    <xf numFmtId="0" fontId="12" fillId="2" borderId="20" xfId="0" applyFont="1" applyFill="1" applyBorder="1"/>
    <xf numFmtId="0" fontId="13" fillId="2" borderId="16" xfId="0" applyFont="1" applyFill="1" applyBorder="1"/>
    <xf numFmtId="0" fontId="11" fillId="2" borderId="21" xfId="0" applyFont="1" applyFill="1" applyBorder="1"/>
    <xf numFmtId="0" fontId="12" fillId="6" borderId="16" xfId="0" applyFont="1" applyFill="1" applyBorder="1" applyAlignment="1">
      <alignment horizontal="center"/>
    </xf>
    <xf numFmtId="0" fontId="13" fillId="2" borderId="37" xfId="0" applyFont="1" applyFill="1" applyBorder="1"/>
    <xf numFmtId="0" fontId="13" fillId="6" borderId="17" xfId="0" applyFont="1" applyFill="1" applyBorder="1"/>
    <xf numFmtId="0" fontId="13" fillId="6" borderId="17" xfId="0" applyFont="1" applyFill="1" applyBorder="1" applyAlignment="1">
      <alignment horizontal="center"/>
    </xf>
    <xf numFmtId="0" fontId="0" fillId="9" borderId="9" xfId="0" applyFill="1" applyBorder="1"/>
    <xf numFmtId="168" fontId="0" fillId="9" borderId="9" xfId="0" applyNumberFormat="1" applyFill="1" applyBorder="1"/>
    <xf numFmtId="0" fontId="0" fillId="9" borderId="9" xfId="0" applyFill="1" applyBorder="1" applyAlignment="1">
      <alignment horizontal="left" vertical="center"/>
    </xf>
    <xf numFmtId="0" fontId="0" fillId="9" borderId="17" xfId="0" applyFill="1" applyBorder="1"/>
    <xf numFmtId="14" fontId="0" fillId="9" borderId="9" xfId="0" applyNumberFormat="1" applyFill="1" applyBorder="1"/>
    <xf numFmtId="0" fontId="30" fillId="9" borderId="1" xfId="0" applyFont="1" applyFill="1" applyBorder="1"/>
    <xf numFmtId="0" fontId="30" fillId="9" borderId="9" xfId="0" applyFont="1" applyFill="1" applyBorder="1"/>
    <xf numFmtId="2" fontId="31" fillId="3" borderId="9" xfId="0" applyNumberFormat="1" applyFont="1" applyFill="1" applyBorder="1"/>
    <xf numFmtId="2" fontId="32" fillId="9" borderId="9" xfId="0" applyNumberFormat="1" applyFont="1" applyFill="1" applyBorder="1"/>
    <xf numFmtId="0" fontId="31" fillId="3" borderId="9" xfId="0" applyFont="1" applyFill="1" applyBorder="1"/>
    <xf numFmtId="0" fontId="32" fillId="9" borderId="9" xfId="0" applyFont="1" applyFill="1" applyBorder="1"/>
    <xf numFmtId="4" fontId="31" fillId="3" borderId="9" xfId="0" applyNumberFormat="1" applyFont="1" applyFill="1" applyBorder="1"/>
    <xf numFmtId="2" fontId="31" fillId="0" borderId="9" xfId="0" applyNumberFormat="1" applyFont="1" applyBorder="1"/>
    <xf numFmtId="0" fontId="31" fillId="0" borderId="9" xfId="0" applyFont="1" applyBorder="1"/>
    <xf numFmtId="4" fontId="31" fillId="0" borderId="9" xfId="0" applyNumberFormat="1" applyFont="1" applyBorder="1"/>
    <xf numFmtId="49" fontId="30" fillId="9" borderId="9" xfId="0" applyNumberFormat="1" applyFont="1" applyFill="1" applyBorder="1" applyAlignment="1">
      <alignment horizontal="right"/>
    </xf>
    <xf numFmtId="14" fontId="30" fillId="9" borderId="9" xfId="0" applyNumberFormat="1" applyFont="1" applyFill="1" applyBorder="1"/>
    <xf numFmtId="2" fontId="30" fillId="9" borderId="1" xfId="0" applyNumberFormat="1" applyFont="1" applyFill="1" applyBorder="1"/>
    <xf numFmtId="14" fontId="32" fillId="9" borderId="9" xfId="0" applyNumberFormat="1" applyFont="1" applyFill="1" applyBorder="1"/>
    <xf numFmtId="4" fontId="0" fillId="0" borderId="0" xfId="0" applyNumberFormat="1"/>
    <xf numFmtId="2" fontId="31" fillId="2" borderId="19" xfId="0" applyNumberFormat="1" applyFont="1" applyFill="1" applyBorder="1"/>
    <xf numFmtId="0" fontId="3" fillId="2" borderId="19" xfId="0" applyFont="1" applyFill="1" applyBorder="1"/>
    <xf numFmtId="0" fontId="0" fillId="6" borderId="19" xfId="0" applyFill="1" applyBorder="1"/>
    <xf numFmtId="0" fontId="34" fillId="2" borderId="19" xfId="0" applyFont="1" applyFill="1" applyBorder="1"/>
    <xf numFmtId="0" fontId="31" fillId="2" borderId="19" xfId="0" applyFont="1" applyFill="1" applyBorder="1"/>
    <xf numFmtId="0" fontId="30" fillId="2" borderId="19" xfId="0" applyFont="1" applyFill="1" applyBorder="1"/>
    <xf numFmtId="2" fontId="33" fillId="2" borderId="19" xfId="0" applyNumberFormat="1" applyFont="1" applyFill="1" applyBorder="1"/>
    <xf numFmtId="0" fontId="33" fillId="2" borderId="19" xfId="0" applyFont="1" applyFill="1" applyBorder="1"/>
    <xf numFmtId="4" fontId="35" fillId="2" borderId="2" xfId="0" applyNumberFormat="1" applyFont="1" applyFill="1" applyBorder="1"/>
    <xf numFmtId="0" fontId="31" fillId="0" borderId="0" xfId="0" applyFont="1"/>
    <xf numFmtId="0" fontId="30" fillId="0" borderId="0" xfId="0" applyFont="1"/>
    <xf numFmtId="2" fontId="29" fillId="0" borderId="0" xfId="0" applyNumberFormat="1" applyFont="1" applyAlignment="1">
      <alignment horizontal="right"/>
    </xf>
    <xf numFmtId="0" fontId="29" fillId="0" borderId="0" xfId="0" applyFont="1" applyAlignment="1">
      <alignment horizontal="left"/>
    </xf>
    <xf numFmtId="0" fontId="28" fillId="0" borderId="0" xfId="0" applyFont="1"/>
    <xf numFmtId="2" fontId="31" fillId="0" borderId="0" xfId="0" applyNumberFormat="1" applyFont="1"/>
    <xf numFmtId="2" fontId="30" fillId="0" borderId="0" xfId="0" applyNumberFormat="1" applyFont="1"/>
    <xf numFmtId="2" fontId="33" fillId="0" borderId="0" xfId="0" applyNumberFormat="1" applyFont="1"/>
    <xf numFmtId="0" fontId="33" fillId="0" borderId="0" xfId="0" applyFont="1"/>
    <xf numFmtId="0" fontId="36" fillId="0" borderId="0" xfId="0" applyFont="1"/>
    <xf numFmtId="2" fontId="36" fillId="0" borderId="0" xfId="0" applyNumberFormat="1" applyFont="1"/>
    <xf numFmtId="164" fontId="6" fillId="10" borderId="0" xfId="0" applyNumberFormat="1" applyFont="1" applyFill="1" applyAlignment="1">
      <alignment horizontal="center"/>
    </xf>
    <xf numFmtId="164" fontId="0" fillId="10" borderId="0" xfId="1" applyNumberFormat="1" applyFont="1" applyFill="1" applyBorder="1" applyAlignment="1">
      <alignment horizontal="center"/>
    </xf>
    <xf numFmtId="164" fontId="6" fillId="10" borderId="0" xfId="0" applyNumberFormat="1" applyFont="1" applyFill="1"/>
    <xf numFmtId="164" fontId="0" fillId="10" borderId="0" xfId="1" applyNumberFormat="1" applyFont="1" applyFill="1" applyBorder="1" applyAlignment="1"/>
    <xf numFmtId="0" fontId="5" fillId="9" borderId="2" xfId="0" applyFont="1" applyFill="1" applyBorder="1"/>
    <xf numFmtId="0" fontId="13" fillId="9" borderId="2" xfId="0" applyFont="1" applyFill="1" applyBorder="1"/>
    <xf numFmtId="0" fontId="0" fillId="9" borderId="2" xfId="0" applyFill="1" applyBorder="1"/>
    <xf numFmtId="0" fontId="0" fillId="10" borderId="0" xfId="0" applyFill="1"/>
    <xf numFmtId="164" fontId="5" fillId="9" borderId="9" xfId="0" applyNumberFormat="1" applyFont="1" applyFill="1" applyBorder="1" applyAlignment="1">
      <alignment horizontal="center"/>
    </xf>
    <xf numFmtId="0" fontId="5" fillId="9" borderId="9" xfId="0" applyFont="1" applyFill="1" applyBorder="1"/>
    <xf numFmtId="9" fontId="13" fillId="9" borderId="9" xfId="0" applyNumberFormat="1" applyFont="1" applyFill="1" applyBorder="1" applyAlignment="1">
      <alignment horizontal="center"/>
    </xf>
    <xf numFmtId="0" fontId="4" fillId="11" borderId="23" xfId="0" applyFont="1" applyFill="1" applyBorder="1"/>
    <xf numFmtId="0" fontId="13" fillId="11" borderId="23" xfId="0" applyFont="1" applyFill="1" applyBorder="1"/>
    <xf numFmtId="164" fontId="13" fillId="11" borderId="3" xfId="0" applyNumberFormat="1" applyFont="1" applyFill="1" applyBorder="1"/>
    <xf numFmtId="164" fontId="13" fillId="11" borderId="9" xfId="1" applyNumberFormat="1" applyFont="1" applyFill="1" applyBorder="1" applyAlignment="1"/>
    <xf numFmtId="164" fontId="13" fillId="11" borderId="9" xfId="0" applyNumberFormat="1" applyFont="1" applyFill="1" applyBorder="1"/>
    <xf numFmtId="164" fontId="13" fillId="11" borderId="4" xfId="0" applyNumberFormat="1" applyFont="1" applyFill="1" applyBorder="1" applyAlignment="1">
      <alignment horizontal="center"/>
    </xf>
    <xf numFmtId="0" fontId="5" fillId="11" borderId="3" xfId="0" applyFont="1" applyFill="1" applyBorder="1" applyAlignment="1">
      <alignment horizontal="center"/>
    </xf>
    <xf numFmtId="0" fontId="5" fillId="11" borderId="9" xfId="0" applyFont="1" applyFill="1" applyBorder="1" applyAlignment="1">
      <alignment horizontal="center"/>
    </xf>
    <xf numFmtId="0" fontId="5" fillId="11" borderId="4" xfId="0" applyFont="1" applyFill="1" applyBorder="1" applyAlignment="1">
      <alignment horizontal="center"/>
    </xf>
    <xf numFmtId="164" fontId="13" fillId="11" borderId="4" xfId="0" applyNumberFormat="1" applyFont="1" applyFill="1" applyBorder="1"/>
    <xf numFmtId="164" fontId="4" fillId="4" borderId="2" xfId="0" applyNumberFormat="1" applyFont="1" applyFill="1" applyBorder="1"/>
    <xf numFmtId="0" fontId="0" fillId="0" borderId="40" xfId="0" applyBorder="1"/>
    <xf numFmtId="0" fontId="0" fillId="9" borderId="38" xfId="0" applyFill="1" applyBorder="1"/>
    <xf numFmtId="0" fontId="0" fillId="2" borderId="30" xfId="0" applyFill="1" applyBorder="1"/>
    <xf numFmtId="0" fontId="14" fillId="2" borderId="31" xfId="0" applyFont="1" applyFill="1" applyBorder="1" applyAlignment="1">
      <alignment horizontal="left"/>
    </xf>
    <xf numFmtId="0" fontId="0" fillId="2" borderId="31" xfId="0" applyFill="1" applyBorder="1"/>
    <xf numFmtId="164" fontId="4" fillId="2" borderId="32" xfId="0" applyNumberFormat="1" applyFont="1" applyFill="1" applyBorder="1"/>
    <xf numFmtId="0" fontId="0" fillId="0" borderId="22" xfId="0" applyBorder="1"/>
    <xf numFmtId="0" fontId="0" fillId="0" borderId="41" xfId="0" applyBorder="1"/>
    <xf numFmtId="164" fontId="6" fillId="0" borderId="15" xfId="0" applyNumberFormat="1" applyFont="1" applyBorder="1" applyAlignment="1">
      <alignment horizontal="center"/>
    </xf>
    <xf numFmtId="164" fontId="6" fillId="0" borderId="11" xfId="0" applyNumberFormat="1" applyFont="1" applyBorder="1" applyAlignment="1">
      <alignment horizontal="center"/>
    </xf>
    <xf numFmtId="164" fontId="6" fillId="0" borderId="5" xfId="0" applyNumberFormat="1" applyFont="1" applyBorder="1" applyAlignment="1">
      <alignment horizontal="center"/>
    </xf>
    <xf numFmtId="0" fontId="14" fillId="2" borderId="31" xfId="0" applyFont="1" applyFill="1" applyBorder="1"/>
    <xf numFmtId="164" fontId="4" fillId="2" borderId="31" xfId="0" applyNumberFormat="1" applyFont="1" applyFill="1" applyBorder="1"/>
    <xf numFmtId="164" fontId="14" fillId="2" borderId="31" xfId="0" applyNumberFormat="1" applyFont="1" applyFill="1" applyBorder="1"/>
    <xf numFmtId="0" fontId="0" fillId="2" borderId="32" xfId="0" applyFill="1" applyBorder="1"/>
    <xf numFmtId="0" fontId="14" fillId="2" borderId="31" xfId="0" applyFont="1" applyFill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42" xfId="0" applyBorder="1"/>
    <xf numFmtId="0" fontId="14" fillId="2" borderId="3" xfId="0" applyFont="1" applyFill="1" applyBorder="1" applyAlignment="1">
      <alignment horizontal="center"/>
    </xf>
    <xf numFmtId="0" fontId="13" fillId="8" borderId="17" xfId="0" applyFont="1" applyFill="1" applyBorder="1"/>
    <xf numFmtId="0" fontId="13" fillId="3" borderId="9" xfId="0" applyFont="1" applyFill="1" applyBorder="1"/>
    <xf numFmtId="0" fontId="13" fillId="8" borderId="9" xfId="0" applyFont="1" applyFill="1" applyBorder="1"/>
    <xf numFmtId="0" fontId="37" fillId="2" borderId="16" xfId="0" applyFont="1" applyFill="1" applyBorder="1" applyAlignment="1">
      <alignment horizontal="center"/>
    </xf>
    <xf numFmtId="0" fontId="38" fillId="2" borderId="17" xfId="0" applyFont="1" applyFill="1" applyBorder="1" applyAlignment="1">
      <alignment horizontal="center"/>
    </xf>
    <xf numFmtId="0" fontId="11" fillId="10" borderId="17" xfId="0" applyFont="1" applyFill="1" applyBorder="1" applyAlignment="1">
      <alignment horizontal="center"/>
    </xf>
    <xf numFmtId="0" fontId="15" fillId="0" borderId="0" xfId="0" applyFont="1"/>
    <xf numFmtId="2" fontId="12" fillId="0" borderId="0" xfId="0" applyNumberFormat="1" applyFont="1"/>
    <xf numFmtId="2" fontId="14" fillId="0" borderId="16" xfId="0" applyNumberFormat="1" applyFont="1" applyBorder="1"/>
    <xf numFmtId="2" fontId="6" fillId="0" borderId="0" xfId="0" applyNumberFormat="1" applyFont="1"/>
    <xf numFmtId="0" fontId="14" fillId="0" borderId="7" xfId="0" applyFont="1" applyBorder="1"/>
    <xf numFmtId="2" fontId="6" fillId="0" borderId="13" xfId="0" applyNumberFormat="1" applyFont="1" applyBorder="1"/>
    <xf numFmtId="0" fontId="0" fillId="10" borderId="9" xfId="0" applyFill="1" applyBorder="1"/>
    <xf numFmtId="2" fontId="40" fillId="3" borderId="9" xfId="0" applyNumberFormat="1" applyFont="1" applyFill="1" applyBorder="1"/>
    <xf numFmtId="164" fontId="0" fillId="8" borderId="9" xfId="0" applyNumberFormat="1" applyFill="1" applyBorder="1"/>
    <xf numFmtId="164" fontId="0" fillId="8" borderId="17" xfId="0" applyNumberFormat="1" applyFill="1" applyBorder="1"/>
    <xf numFmtId="2" fontId="40" fillId="8" borderId="9" xfId="0" applyNumberFormat="1" applyFont="1" applyFill="1" applyBorder="1"/>
    <xf numFmtId="164" fontId="4" fillId="0" borderId="1" xfId="0" applyNumberFormat="1" applyFont="1" applyBorder="1" applyAlignment="1">
      <alignment horizontal="center"/>
    </xf>
    <xf numFmtId="0" fontId="5" fillId="11" borderId="1" xfId="0" applyFont="1" applyFill="1" applyBorder="1" applyAlignment="1">
      <alignment horizontal="center"/>
    </xf>
    <xf numFmtId="164" fontId="13" fillId="11" borderId="1" xfId="0" applyNumberFormat="1" applyFont="1" applyFill="1" applyBorder="1"/>
    <xf numFmtId="164" fontId="6" fillId="0" borderId="1" xfId="0" applyNumberFormat="1" applyFont="1" applyBorder="1" applyAlignment="1">
      <alignment horizontal="center"/>
    </xf>
    <xf numFmtId="164" fontId="6" fillId="0" borderId="6" xfId="0" applyNumberFormat="1" applyFont="1" applyBorder="1" applyAlignment="1">
      <alignment horizontal="center"/>
    </xf>
    <xf numFmtId="164" fontId="4" fillId="0" borderId="19" xfId="0" applyNumberFormat="1" applyFont="1" applyBorder="1" applyAlignment="1">
      <alignment horizontal="center"/>
    </xf>
    <xf numFmtId="0" fontId="5" fillId="11" borderId="19" xfId="0" applyFont="1" applyFill="1" applyBorder="1" applyAlignment="1">
      <alignment horizontal="center"/>
    </xf>
    <xf numFmtId="164" fontId="13" fillId="11" borderId="19" xfId="0" applyNumberFormat="1" applyFont="1" applyFill="1" applyBorder="1" applyAlignment="1">
      <alignment horizontal="center"/>
    </xf>
    <xf numFmtId="164" fontId="6" fillId="0" borderId="19" xfId="0" applyNumberFormat="1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5" fillId="11" borderId="2" xfId="0" applyFont="1" applyFill="1" applyBorder="1" applyAlignment="1">
      <alignment horizontal="center"/>
    </xf>
    <xf numFmtId="164" fontId="13" fillId="11" borderId="2" xfId="0" applyNumberFormat="1" applyFont="1" applyFill="1" applyBorder="1"/>
    <xf numFmtId="164" fontId="13" fillId="11" borderId="19" xfId="0" applyNumberFormat="1" applyFont="1" applyFill="1" applyBorder="1"/>
    <xf numFmtId="164" fontId="13" fillId="11" borderId="9" xfId="0" applyNumberFormat="1" applyFont="1" applyFill="1" applyBorder="1" applyAlignment="1">
      <alignment horizontal="center"/>
    </xf>
    <xf numFmtId="164" fontId="39" fillId="12" borderId="9" xfId="0" applyNumberFormat="1" applyFont="1" applyFill="1" applyBorder="1" applyAlignment="1">
      <alignment horizontal="center"/>
    </xf>
    <xf numFmtId="0" fontId="39" fillId="12" borderId="9" xfId="0" applyFont="1" applyFill="1" applyBorder="1"/>
    <xf numFmtId="49" fontId="38" fillId="12" borderId="9" xfId="0" applyNumberFormat="1" applyFont="1" applyFill="1" applyBorder="1" applyAlignment="1">
      <alignment horizontal="center"/>
    </xf>
    <xf numFmtId="164" fontId="39" fillId="12" borderId="19" xfId="1" applyNumberFormat="1" applyFont="1" applyFill="1" applyBorder="1" applyAlignment="1">
      <alignment horizontal="center"/>
    </xf>
    <xf numFmtId="164" fontId="6" fillId="12" borderId="1" xfId="0" applyNumberFormat="1" applyFont="1" applyFill="1" applyBorder="1" applyAlignment="1">
      <alignment horizontal="center"/>
    </xf>
    <xf numFmtId="0" fontId="6" fillId="12" borderId="1" xfId="0" applyFont="1" applyFill="1" applyBorder="1"/>
    <xf numFmtId="0" fontId="13" fillId="12" borderId="1" xfId="0" applyFont="1" applyFill="1" applyBorder="1" applyAlignment="1">
      <alignment horizontal="center"/>
    </xf>
    <xf numFmtId="164" fontId="0" fillId="12" borderId="1" xfId="1" applyNumberFormat="1" applyFont="1" applyFill="1" applyBorder="1" applyAlignment="1"/>
    <xf numFmtId="164" fontId="6" fillId="12" borderId="19" xfId="0" applyNumberFormat="1" applyFont="1" applyFill="1" applyBorder="1" applyAlignment="1">
      <alignment horizontal="center"/>
    </xf>
    <xf numFmtId="0" fontId="6" fillId="12" borderId="19" xfId="0" applyFont="1" applyFill="1" applyBorder="1"/>
    <xf numFmtId="49" fontId="13" fillId="12" borderId="19" xfId="0" applyNumberFormat="1" applyFont="1" applyFill="1" applyBorder="1"/>
    <xf numFmtId="164" fontId="0" fillId="12" borderId="19" xfId="1" applyNumberFormat="1" applyFont="1" applyFill="1" applyBorder="1" applyAlignment="1">
      <alignment horizontal="center"/>
    </xf>
    <xf numFmtId="0" fontId="0" fillId="12" borderId="0" xfId="0" applyFill="1"/>
    <xf numFmtId="164" fontId="13" fillId="12" borderId="19" xfId="0" applyNumberFormat="1" applyFont="1" applyFill="1" applyBorder="1"/>
    <xf numFmtId="164" fontId="4" fillId="4" borderId="0" xfId="0" applyNumberFormat="1" applyFont="1" applyFill="1" applyAlignment="1">
      <alignment horizontal="center"/>
    </xf>
    <xf numFmtId="164" fontId="5" fillId="4" borderId="16" xfId="0" applyNumberFormat="1" applyFont="1" applyFill="1" applyBorder="1"/>
    <xf numFmtId="164" fontId="0" fillId="0" borderId="1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12" fillId="2" borderId="13" xfId="0" applyFont="1" applyFill="1" applyBorder="1" applyAlignment="1">
      <alignment horizontal="center"/>
    </xf>
    <xf numFmtId="0" fontId="12" fillId="2" borderId="43" xfId="0" applyFont="1" applyFill="1" applyBorder="1" applyAlignment="1">
      <alignment horizontal="center"/>
    </xf>
    <xf numFmtId="0" fontId="12" fillId="2" borderId="38" xfId="0" applyFont="1" applyFill="1" applyBorder="1" applyAlignment="1">
      <alignment horizontal="center"/>
    </xf>
    <xf numFmtId="9" fontId="0" fillId="14" borderId="9" xfId="2" applyFont="1" applyFill="1" applyBorder="1"/>
    <xf numFmtId="44" fontId="0" fillId="14" borderId="9" xfId="0" applyNumberFormat="1" applyFill="1" applyBorder="1"/>
    <xf numFmtId="9" fontId="0" fillId="15" borderId="9" xfId="2" applyFont="1" applyFill="1" applyBorder="1"/>
    <xf numFmtId="44" fontId="0" fillId="15" borderId="9" xfId="0" applyNumberFormat="1" applyFill="1" applyBorder="1"/>
    <xf numFmtId="9" fontId="0" fillId="13" borderId="9" xfId="2" applyFont="1" applyFill="1" applyBorder="1"/>
    <xf numFmtId="44" fontId="12" fillId="13" borderId="9" xfId="0" applyNumberFormat="1" applyFont="1" applyFill="1" applyBorder="1" applyAlignment="1">
      <alignment horizontal="center"/>
    </xf>
    <xf numFmtId="9" fontId="0" fillId="8" borderId="9" xfId="2" applyFont="1" applyFill="1" applyBorder="1"/>
    <xf numFmtId="44" fontId="12" fillId="8" borderId="9" xfId="0" applyNumberFormat="1" applyFont="1" applyFill="1" applyBorder="1" applyAlignment="1">
      <alignment horizontal="center"/>
    </xf>
    <xf numFmtId="0" fontId="13" fillId="16" borderId="0" xfId="0" applyFont="1" applyFill="1"/>
    <xf numFmtId="0" fontId="10" fillId="6" borderId="17" xfId="0" applyFont="1" applyFill="1" applyBorder="1"/>
    <xf numFmtId="0" fontId="14" fillId="6" borderId="9" xfId="0" applyFont="1" applyFill="1" applyBorder="1" applyAlignment="1">
      <alignment horizontal="center"/>
    </xf>
    <xf numFmtId="0" fontId="14" fillId="6" borderId="16" xfId="0" applyFont="1" applyFill="1" applyBorder="1" applyAlignment="1">
      <alignment horizontal="center"/>
    </xf>
    <xf numFmtId="164" fontId="9" fillId="0" borderId="9" xfId="0" applyNumberFormat="1" applyFont="1" applyBorder="1"/>
    <xf numFmtId="9" fontId="2" fillId="0" borderId="9" xfId="2" applyFont="1" applyBorder="1"/>
    <xf numFmtId="44" fontId="0" fillId="10" borderId="0" xfId="0" applyNumberFormat="1" applyFill="1"/>
    <xf numFmtId="7" fontId="8" fillId="0" borderId="0" xfId="0" applyNumberFormat="1" applyFont="1"/>
    <xf numFmtId="164" fontId="2" fillId="6" borderId="9" xfId="0" applyNumberFormat="1" applyFont="1" applyFill="1" applyBorder="1" applyAlignment="1">
      <alignment horizontal="center"/>
    </xf>
    <xf numFmtId="164" fontId="0" fillId="6" borderId="9" xfId="0" applyNumberFormat="1" applyFill="1" applyBorder="1" applyAlignment="1">
      <alignment horizontal="center"/>
    </xf>
    <xf numFmtId="2" fontId="0" fillId="10" borderId="9" xfId="0" applyNumberFormat="1" applyFill="1" applyBorder="1"/>
    <xf numFmtId="44" fontId="6" fillId="10" borderId="9" xfId="1" applyFont="1" applyFill="1" applyBorder="1"/>
    <xf numFmtId="2" fontId="0" fillId="10" borderId="17" xfId="0" applyNumberFormat="1" applyFill="1" applyBorder="1"/>
    <xf numFmtId="0" fontId="2" fillId="0" borderId="0" xfId="0" applyFont="1"/>
    <xf numFmtId="164" fontId="41" fillId="0" borderId="0" xfId="0" applyNumberFormat="1" applyFont="1" applyAlignment="1">
      <alignment horizontal="center"/>
    </xf>
    <xf numFmtId="164" fontId="41" fillId="0" borderId="0" xfId="0" applyNumberFormat="1" applyFont="1"/>
    <xf numFmtId="0" fontId="41" fillId="0" borderId="0" xfId="0" applyFont="1"/>
    <xf numFmtId="44" fontId="41" fillId="10" borderId="0" xfId="0" applyNumberFormat="1" applyFont="1" applyFill="1"/>
    <xf numFmtId="164" fontId="41" fillId="10" borderId="0" xfId="0" applyNumberFormat="1" applyFont="1" applyFill="1"/>
    <xf numFmtId="44" fontId="0" fillId="0" borderId="0" xfId="0" applyNumberFormat="1"/>
    <xf numFmtId="164" fontId="5" fillId="17" borderId="9" xfId="0" applyNumberFormat="1" applyFont="1" applyFill="1" applyBorder="1"/>
    <xf numFmtId="164" fontId="5" fillId="17" borderId="10" xfId="0" applyNumberFormat="1" applyFont="1" applyFill="1" applyBorder="1"/>
    <xf numFmtId="164" fontId="5" fillId="17" borderId="3" xfId="0" applyNumberFormat="1" applyFont="1" applyFill="1" applyBorder="1"/>
    <xf numFmtId="164" fontId="5" fillId="17" borderId="4" xfId="0" applyNumberFormat="1" applyFont="1" applyFill="1" applyBorder="1"/>
    <xf numFmtId="164" fontId="5" fillId="17" borderId="3" xfId="0" applyNumberFormat="1" applyFont="1" applyFill="1" applyBorder="1" applyAlignment="1">
      <alignment horizontal="center"/>
    </xf>
    <xf numFmtId="164" fontId="5" fillId="17" borderId="1" xfId="0" applyNumberFormat="1" applyFont="1" applyFill="1" applyBorder="1"/>
    <xf numFmtId="164" fontId="5" fillId="17" borderId="2" xfId="0" applyNumberFormat="1" applyFont="1" applyFill="1" applyBorder="1"/>
    <xf numFmtId="164" fontId="5" fillId="17" borderId="4" xfId="0" applyNumberFormat="1" applyFont="1" applyFill="1" applyBorder="1" applyAlignment="1">
      <alignment horizontal="right"/>
    </xf>
    <xf numFmtId="164" fontId="5" fillId="17" borderId="12" xfId="0" applyNumberFormat="1" applyFont="1" applyFill="1" applyBorder="1"/>
    <xf numFmtId="164" fontId="5" fillId="17" borderId="6" xfId="0" applyNumberFormat="1" applyFont="1" applyFill="1" applyBorder="1"/>
    <xf numFmtId="164" fontId="5" fillId="17" borderId="16" xfId="0" applyNumberFormat="1" applyFont="1" applyFill="1" applyBorder="1"/>
    <xf numFmtId="164" fontId="5" fillId="17" borderId="33" xfId="0" applyNumberFormat="1" applyFont="1" applyFill="1" applyBorder="1"/>
    <xf numFmtId="164" fontId="5" fillId="17" borderId="34" xfId="0" applyNumberFormat="1" applyFont="1" applyFill="1" applyBorder="1"/>
    <xf numFmtId="164" fontId="5" fillId="17" borderId="34" xfId="0" applyNumberFormat="1" applyFont="1" applyFill="1" applyBorder="1" applyAlignment="1">
      <alignment horizontal="center"/>
    </xf>
    <xf numFmtId="164" fontId="5" fillId="17" borderId="35" xfId="0" applyNumberFormat="1" applyFont="1" applyFill="1" applyBorder="1"/>
    <xf numFmtId="164" fontId="5" fillId="17" borderId="21" xfId="0" applyNumberFormat="1" applyFont="1" applyFill="1" applyBorder="1"/>
    <xf numFmtId="164" fontId="5" fillId="17" borderId="7" xfId="0" applyNumberFormat="1" applyFont="1" applyFill="1" applyBorder="1"/>
    <xf numFmtId="164" fontId="5" fillId="17" borderId="9" xfId="0" applyNumberFormat="1" applyFont="1" applyFill="1" applyBorder="1" applyAlignment="1">
      <alignment horizontal="center"/>
    </xf>
    <xf numFmtId="164" fontId="5" fillId="17" borderId="0" xfId="0" applyNumberFormat="1" applyFont="1" applyFill="1"/>
    <xf numFmtId="164" fontId="5" fillId="17" borderId="16" xfId="0" applyNumberFormat="1" applyFont="1" applyFill="1" applyBorder="1" applyAlignment="1">
      <alignment horizontal="center"/>
    </xf>
    <xf numFmtId="9" fontId="5" fillId="17" borderId="9" xfId="2" applyFont="1" applyFill="1" applyBorder="1"/>
    <xf numFmtId="164" fontId="5" fillId="17" borderId="9" xfId="2" applyNumberFormat="1" applyFont="1" applyFill="1" applyBorder="1"/>
    <xf numFmtId="2" fontId="5" fillId="17" borderId="9" xfId="0" applyNumberFormat="1" applyFont="1" applyFill="1" applyBorder="1"/>
    <xf numFmtId="44" fontId="0" fillId="13" borderId="9" xfId="0" applyNumberFormat="1" applyFill="1" applyBorder="1"/>
    <xf numFmtId="164" fontId="5" fillId="13" borderId="9" xfId="0" applyNumberFormat="1" applyFont="1" applyFill="1" applyBorder="1"/>
    <xf numFmtId="164" fontId="5" fillId="13" borderId="10" xfId="0" applyNumberFormat="1" applyFont="1" applyFill="1" applyBorder="1"/>
    <xf numFmtId="164" fontId="5" fillId="13" borderId="3" xfId="0" applyNumberFormat="1" applyFont="1" applyFill="1" applyBorder="1"/>
    <xf numFmtId="164" fontId="5" fillId="13" borderId="4" xfId="0" applyNumberFormat="1" applyFont="1" applyFill="1" applyBorder="1"/>
    <xf numFmtId="164" fontId="5" fillId="13" borderId="3" xfId="0" applyNumberFormat="1" applyFont="1" applyFill="1" applyBorder="1" applyAlignment="1">
      <alignment horizontal="center"/>
    </xf>
    <xf numFmtId="164" fontId="5" fillId="13" borderId="1" xfId="0" applyNumberFormat="1" applyFont="1" applyFill="1" applyBorder="1"/>
    <xf numFmtId="164" fontId="5" fillId="13" borderId="2" xfId="0" applyNumberFormat="1" applyFont="1" applyFill="1" applyBorder="1"/>
    <xf numFmtId="164" fontId="5" fillId="13" borderId="4" xfId="0" applyNumberFormat="1" applyFont="1" applyFill="1" applyBorder="1" applyAlignment="1">
      <alignment horizontal="right"/>
    </xf>
    <xf numFmtId="164" fontId="5" fillId="13" borderId="12" xfId="0" applyNumberFormat="1" applyFont="1" applyFill="1" applyBorder="1"/>
    <xf numFmtId="164" fontId="5" fillId="13" borderId="6" xfId="0" applyNumberFormat="1" applyFont="1" applyFill="1" applyBorder="1"/>
    <xf numFmtId="164" fontId="5" fillId="13" borderId="16" xfId="0" applyNumberFormat="1" applyFont="1" applyFill="1" applyBorder="1"/>
    <xf numFmtId="164" fontId="5" fillId="13" borderId="33" xfId="0" applyNumberFormat="1" applyFont="1" applyFill="1" applyBorder="1"/>
    <xf numFmtId="164" fontId="5" fillId="13" borderId="34" xfId="0" applyNumberFormat="1" applyFont="1" applyFill="1" applyBorder="1"/>
    <xf numFmtId="164" fontId="5" fillId="13" borderId="34" xfId="0" applyNumberFormat="1" applyFont="1" applyFill="1" applyBorder="1" applyAlignment="1">
      <alignment horizontal="center"/>
    </xf>
    <xf numFmtId="164" fontId="5" fillId="13" borderId="35" xfId="0" applyNumberFormat="1" applyFont="1" applyFill="1" applyBorder="1"/>
    <xf numFmtId="164" fontId="5" fillId="13" borderId="21" xfId="0" applyNumberFormat="1" applyFont="1" applyFill="1" applyBorder="1"/>
    <xf numFmtId="164" fontId="5" fillId="13" borderId="7" xfId="0" applyNumberFormat="1" applyFont="1" applyFill="1" applyBorder="1"/>
    <xf numFmtId="164" fontId="5" fillId="13" borderId="9" xfId="0" applyNumberFormat="1" applyFont="1" applyFill="1" applyBorder="1" applyAlignment="1">
      <alignment horizontal="center"/>
    </xf>
    <xf numFmtId="164" fontId="5" fillId="13" borderId="0" xfId="0" applyNumberFormat="1" applyFont="1" applyFill="1"/>
    <xf numFmtId="164" fontId="5" fillId="14" borderId="9" xfId="0" applyNumberFormat="1" applyFont="1" applyFill="1" applyBorder="1"/>
    <xf numFmtId="164" fontId="5" fillId="14" borderId="10" xfId="0" applyNumberFormat="1" applyFont="1" applyFill="1" applyBorder="1"/>
    <xf numFmtId="164" fontId="5" fillId="14" borderId="3" xfId="0" applyNumberFormat="1" applyFont="1" applyFill="1" applyBorder="1"/>
    <xf numFmtId="164" fontId="5" fillId="14" borderId="4" xfId="0" applyNumberFormat="1" applyFont="1" applyFill="1" applyBorder="1"/>
    <xf numFmtId="164" fontId="5" fillId="14" borderId="3" xfId="0" applyNumberFormat="1" applyFont="1" applyFill="1" applyBorder="1" applyAlignment="1">
      <alignment horizontal="center"/>
    </xf>
    <xf numFmtId="164" fontId="5" fillId="14" borderId="1" xfId="0" applyNumberFormat="1" applyFont="1" applyFill="1" applyBorder="1"/>
    <xf numFmtId="164" fontId="5" fillId="14" borderId="2" xfId="0" applyNumberFormat="1" applyFont="1" applyFill="1" applyBorder="1"/>
    <xf numFmtId="164" fontId="5" fillId="14" borderId="4" xfId="0" applyNumberFormat="1" applyFont="1" applyFill="1" applyBorder="1" applyAlignment="1">
      <alignment horizontal="right"/>
    </xf>
    <xf numFmtId="164" fontId="5" fillId="14" borderId="12" xfId="0" applyNumberFormat="1" applyFont="1" applyFill="1" applyBorder="1"/>
    <xf numFmtId="164" fontId="5" fillId="14" borderId="6" xfId="0" applyNumberFormat="1" applyFont="1" applyFill="1" applyBorder="1"/>
    <xf numFmtId="164" fontId="5" fillId="14" borderId="16" xfId="0" applyNumberFormat="1" applyFont="1" applyFill="1" applyBorder="1"/>
    <xf numFmtId="164" fontId="5" fillId="14" borderId="33" xfId="0" applyNumberFormat="1" applyFont="1" applyFill="1" applyBorder="1"/>
    <xf numFmtId="164" fontId="5" fillId="14" borderId="34" xfId="0" applyNumberFormat="1" applyFont="1" applyFill="1" applyBorder="1"/>
    <xf numFmtId="164" fontId="5" fillId="14" borderId="34" xfId="0" applyNumberFormat="1" applyFont="1" applyFill="1" applyBorder="1" applyAlignment="1">
      <alignment horizontal="center"/>
    </xf>
    <xf numFmtId="164" fontId="5" fillId="14" borderId="35" xfId="0" applyNumberFormat="1" applyFont="1" applyFill="1" applyBorder="1"/>
    <xf numFmtId="164" fontId="5" fillId="14" borderId="21" xfId="0" applyNumberFormat="1" applyFont="1" applyFill="1" applyBorder="1"/>
    <xf numFmtId="164" fontId="5" fillId="14" borderId="7" xfId="0" applyNumberFormat="1" applyFont="1" applyFill="1" applyBorder="1"/>
    <xf numFmtId="164" fontId="5" fillId="14" borderId="9" xfId="0" applyNumberFormat="1" applyFont="1" applyFill="1" applyBorder="1" applyAlignment="1">
      <alignment horizontal="center"/>
    </xf>
    <xf numFmtId="164" fontId="5" fillId="14" borderId="0" xfId="0" applyNumberFormat="1" applyFont="1" applyFill="1"/>
    <xf numFmtId="164" fontId="5" fillId="14" borderId="16" xfId="0" applyNumberFormat="1" applyFont="1" applyFill="1" applyBorder="1" applyAlignment="1">
      <alignment horizontal="center"/>
    </xf>
    <xf numFmtId="9" fontId="5" fillId="14" borderId="9" xfId="2" applyFont="1" applyFill="1" applyBorder="1"/>
    <xf numFmtId="164" fontId="5" fillId="14" borderId="9" xfId="2" applyNumberFormat="1" applyFont="1" applyFill="1" applyBorder="1"/>
    <xf numFmtId="2" fontId="5" fillId="14" borderId="9" xfId="0" applyNumberFormat="1" applyFont="1" applyFill="1" applyBorder="1"/>
    <xf numFmtId="164" fontId="0" fillId="13" borderId="9" xfId="1" applyNumberFormat="1" applyFont="1" applyFill="1" applyBorder="1"/>
    <xf numFmtId="0" fontId="39" fillId="2" borderId="3" xfId="0" applyFont="1" applyFill="1" applyBorder="1" applyAlignment="1">
      <alignment horizontal="center"/>
    </xf>
    <xf numFmtId="0" fontId="42" fillId="0" borderId="1" xfId="0" applyFont="1" applyBorder="1"/>
    <xf numFmtId="164" fontId="43" fillId="0" borderId="3" xfId="0" applyNumberFormat="1" applyFont="1" applyBorder="1"/>
    <xf numFmtId="164" fontId="42" fillId="13" borderId="9" xfId="0" applyNumberFormat="1" applyFont="1" applyFill="1" applyBorder="1"/>
    <xf numFmtId="164" fontId="42" fillId="13" borderId="4" xfId="0" applyNumberFormat="1" applyFont="1" applyFill="1" applyBorder="1"/>
    <xf numFmtId="164" fontId="42" fillId="13" borderId="3" xfId="0" applyNumberFormat="1" applyFont="1" applyFill="1" applyBorder="1"/>
    <xf numFmtId="164" fontId="42" fillId="13" borderId="3" xfId="0" applyNumberFormat="1" applyFont="1" applyFill="1" applyBorder="1" applyAlignment="1">
      <alignment horizontal="center"/>
    </xf>
    <xf numFmtId="164" fontId="42" fillId="13" borderId="1" xfId="0" applyNumberFormat="1" applyFont="1" applyFill="1" applyBorder="1"/>
    <xf numFmtId="164" fontId="42" fillId="13" borderId="2" xfId="0" applyNumberFormat="1" applyFont="1" applyFill="1" applyBorder="1"/>
    <xf numFmtId="0" fontId="39" fillId="0" borderId="0" xfId="0" applyFont="1"/>
    <xf numFmtId="0" fontId="44" fillId="2" borderId="3" xfId="0" applyFont="1" applyFill="1" applyBorder="1" applyAlignment="1">
      <alignment horizontal="center"/>
    </xf>
    <xf numFmtId="164" fontId="42" fillId="13" borderId="4" xfId="0" applyNumberFormat="1" applyFont="1" applyFill="1" applyBorder="1" applyAlignment="1">
      <alignment horizontal="right"/>
    </xf>
    <xf numFmtId="0" fontId="39" fillId="0" borderId="1" xfId="0" applyFont="1" applyBorder="1"/>
    <xf numFmtId="164" fontId="42" fillId="13" borderId="12" xfId="0" applyNumberFormat="1" applyFont="1" applyFill="1" applyBorder="1"/>
    <xf numFmtId="0" fontId="2" fillId="0" borderId="1" xfId="0" applyFont="1" applyBorder="1"/>
    <xf numFmtId="164" fontId="8" fillId="0" borderId="3" xfId="0" applyNumberFormat="1" applyFont="1" applyBorder="1"/>
    <xf numFmtId="0" fontId="2" fillId="0" borderId="6" xfId="0" applyFont="1" applyBorder="1"/>
    <xf numFmtId="164" fontId="8" fillId="0" borderId="15" xfId="0" applyNumberFormat="1" applyFont="1" applyBorder="1"/>
    <xf numFmtId="164" fontId="8" fillId="0" borderId="0" xfId="0" applyNumberFormat="1" applyFont="1"/>
    <xf numFmtId="0" fontId="2" fillId="10" borderId="0" xfId="0" applyFont="1" applyFill="1"/>
    <xf numFmtId="44" fontId="2" fillId="10" borderId="0" xfId="0" applyNumberFormat="1" applyFont="1" applyFill="1"/>
    <xf numFmtId="164" fontId="2" fillId="13" borderId="9" xfId="0" applyNumberFormat="1" applyFont="1" applyFill="1" applyBorder="1"/>
    <xf numFmtId="0" fontId="39" fillId="0" borderId="36" xfId="0" applyFont="1" applyBorder="1"/>
    <xf numFmtId="164" fontId="43" fillId="0" borderId="36" xfId="0" applyNumberFormat="1" applyFont="1" applyBorder="1"/>
    <xf numFmtId="164" fontId="42" fillId="13" borderId="16" xfId="0" applyNumberFormat="1" applyFont="1" applyFill="1" applyBorder="1"/>
    <xf numFmtId="164" fontId="42" fillId="13" borderId="16" xfId="0" applyNumberFormat="1" applyFont="1" applyFill="1" applyBorder="1" applyAlignment="1">
      <alignment horizontal="center"/>
    </xf>
    <xf numFmtId="164" fontId="42" fillId="13" borderId="33" xfId="0" applyNumberFormat="1" applyFont="1" applyFill="1" applyBorder="1"/>
    <xf numFmtId="164" fontId="42" fillId="13" borderId="0" xfId="0" applyNumberFormat="1" applyFont="1" applyFill="1"/>
    <xf numFmtId="44" fontId="39" fillId="10" borderId="0" xfId="0" applyNumberFormat="1" applyFont="1" applyFill="1"/>
    <xf numFmtId="0" fontId="39" fillId="10" borderId="0" xfId="0" applyFont="1" applyFill="1"/>
    <xf numFmtId="0" fontId="44" fillId="2" borderId="9" xfId="0" applyFont="1" applyFill="1" applyBorder="1" applyAlignment="1">
      <alignment horizontal="center"/>
    </xf>
    <xf numFmtId="164" fontId="43" fillId="0" borderId="0" xfId="0" applyNumberFormat="1" applyFont="1"/>
    <xf numFmtId="164" fontId="42" fillId="13" borderId="9" xfId="0" applyNumberFormat="1" applyFont="1" applyFill="1" applyBorder="1" applyAlignment="1">
      <alignment horizontal="center"/>
    </xf>
    <xf numFmtId="0" fontId="44" fillId="6" borderId="9" xfId="0" applyFont="1" applyFill="1" applyBorder="1" applyAlignment="1">
      <alignment horizontal="center"/>
    </xf>
    <xf numFmtId="0" fontId="44" fillId="6" borderId="16" xfId="0" applyFont="1" applyFill="1" applyBorder="1" applyAlignment="1">
      <alignment horizontal="center"/>
    </xf>
    <xf numFmtId="0" fontId="39" fillId="0" borderId="9" xfId="0" applyFont="1" applyBorder="1"/>
    <xf numFmtId="164" fontId="43" fillId="0" borderId="9" xfId="0" applyNumberFormat="1" applyFont="1" applyBorder="1"/>
    <xf numFmtId="9" fontId="39" fillId="0" borderId="9" xfId="2" applyFont="1" applyBorder="1"/>
    <xf numFmtId="9" fontId="42" fillId="13" borderId="9" xfId="2" applyFont="1" applyFill="1" applyBorder="1"/>
    <xf numFmtId="164" fontId="42" fillId="13" borderId="9" xfId="2" applyNumberFormat="1" applyFont="1" applyFill="1" applyBorder="1"/>
    <xf numFmtId="2" fontId="42" fillId="13" borderId="9" xfId="0" applyNumberFormat="1" applyFont="1" applyFill="1" applyBorder="1"/>
    <xf numFmtId="0" fontId="8" fillId="2" borderId="3" xfId="0" applyFont="1" applyFill="1" applyBorder="1" applyAlignment="1">
      <alignment horizontal="center"/>
    </xf>
    <xf numFmtId="0" fontId="2" fillId="0" borderId="36" xfId="0" applyFont="1" applyBorder="1"/>
    <xf numFmtId="164" fontId="8" fillId="0" borderId="36" xfId="0" applyNumberFormat="1" applyFont="1" applyBorder="1"/>
    <xf numFmtId="0" fontId="2" fillId="0" borderId="9" xfId="0" applyFont="1" applyBorder="1"/>
    <xf numFmtId="164" fontId="8" fillId="0" borderId="9" xfId="0" applyNumberFormat="1" applyFont="1" applyBorder="1"/>
    <xf numFmtId="0" fontId="12" fillId="10" borderId="16" xfId="0" applyFont="1" applyFill="1" applyBorder="1"/>
    <xf numFmtId="0" fontId="12" fillId="10" borderId="21" xfId="0" applyFont="1" applyFill="1" applyBorder="1"/>
    <xf numFmtId="0" fontId="13" fillId="10" borderId="43" xfId="0" applyFont="1" applyFill="1" applyBorder="1"/>
    <xf numFmtId="0" fontId="13" fillId="10" borderId="13" xfId="0" applyFont="1" applyFill="1" applyBorder="1"/>
    <xf numFmtId="0" fontId="0" fillId="10" borderId="17" xfId="0" applyFill="1" applyBorder="1"/>
    <xf numFmtId="44" fontId="13" fillId="10" borderId="38" xfId="1" applyFont="1" applyFill="1" applyBorder="1"/>
    <xf numFmtId="0" fontId="28" fillId="10" borderId="17" xfId="0" applyFont="1" applyFill="1" applyBorder="1"/>
    <xf numFmtId="44" fontId="2" fillId="10" borderId="9" xfId="0" applyNumberFormat="1" applyFont="1" applyFill="1" applyBorder="1"/>
    <xf numFmtId="44" fontId="28" fillId="10" borderId="17" xfId="0" applyNumberFormat="1" applyFont="1" applyFill="1" applyBorder="1"/>
    <xf numFmtId="0" fontId="13" fillId="2" borderId="13" xfId="0" applyFont="1" applyFill="1" applyBorder="1"/>
    <xf numFmtId="0" fontId="0" fillId="10" borderId="1" xfId="0" applyFill="1" applyBorder="1"/>
    <xf numFmtId="44" fontId="2" fillId="10" borderId="9" xfId="1" applyFont="1" applyFill="1" applyBorder="1"/>
    <xf numFmtId="44" fontId="2" fillId="8" borderId="9" xfId="1" applyFont="1" applyFill="1" applyBorder="1"/>
    <xf numFmtId="44" fontId="2" fillId="8" borderId="9" xfId="0" applyNumberFormat="1" applyFont="1" applyFill="1" applyBorder="1"/>
    <xf numFmtId="44" fontId="28" fillId="8" borderId="17" xfId="0" applyNumberFormat="1" applyFont="1" applyFill="1" applyBorder="1"/>
    <xf numFmtId="0" fontId="2" fillId="8" borderId="0" xfId="0" applyFont="1" applyFill="1"/>
    <xf numFmtId="0" fontId="0" fillId="6" borderId="17" xfId="0" applyFill="1" applyBorder="1"/>
    <xf numFmtId="0" fontId="0" fillId="8" borderId="0" xfId="0" applyFill="1"/>
    <xf numFmtId="44" fontId="0" fillId="8" borderId="0" xfId="0" applyNumberFormat="1" applyFill="1"/>
    <xf numFmtId="44" fontId="0" fillId="6" borderId="1" xfId="0" applyNumberFormat="1" applyFill="1" applyBorder="1"/>
    <xf numFmtId="44" fontId="13" fillId="10" borderId="9" xfId="0" applyNumberFormat="1" applyFont="1" applyFill="1" applyBorder="1"/>
    <xf numFmtId="0" fontId="13" fillId="10" borderId="17" xfId="0" applyFont="1" applyFill="1" applyBorder="1"/>
    <xf numFmtId="0" fontId="13" fillId="2" borderId="13" xfId="0" applyFont="1" applyFill="1" applyBorder="1" applyAlignment="1">
      <alignment horizontal="center"/>
    </xf>
    <xf numFmtId="9" fontId="12" fillId="2" borderId="16" xfId="2" applyFont="1" applyFill="1" applyBorder="1" applyAlignment="1">
      <alignment horizontal="center"/>
    </xf>
  </cellXfs>
  <cellStyles count="6">
    <cellStyle name="Currency" xfId="1" builtinId="4"/>
    <cellStyle name="Currency 2" xfId="4" xr:uid="{469DAED0-7A82-4939-A479-0BEB72ECB4EC}"/>
    <cellStyle name="Normal" xfId="0" builtinId="0"/>
    <cellStyle name="Normal 2" xfId="3" xr:uid="{6A43BD06-C283-48EA-BE60-F8408D498A09}"/>
    <cellStyle name="Percent" xfId="2" builtinId="5"/>
    <cellStyle name="Percent 2" xfId="5" xr:uid="{7FE09D8C-7BAD-44FD-8EFB-F4FE13F2E851}"/>
  </cellStyles>
  <dxfs count="0"/>
  <tableStyles count="0" defaultTableStyle="TableStyleMedium9" defaultPivotStyle="PivotStyleLight16"/>
  <colors>
    <mruColors>
      <color rgb="FF00FFFF"/>
      <color rgb="FFCCFFCC"/>
      <color rgb="FFC2E49C"/>
      <color rgb="FFFFFF99"/>
      <color rgb="FFFFFFCC"/>
      <color rgb="FFEAF0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5"/>
  <sheetViews>
    <sheetView workbookViewId="0">
      <selection activeCell="B15" sqref="B15"/>
    </sheetView>
  </sheetViews>
  <sheetFormatPr defaultRowHeight="13.2" x14ac:dyDescent="0.25"/>
  <cols>
    <col min="1" max="1" width="31.88671875" customWidth="1"/>
    <col min="2" max="2" width="15.109375" style="47" customWidth="1"/>
    <col min="3" max="3" width="3.109375" customWidth="1"/>
    <col min="4" max="4" width="17.88671875" style="47" customWidth="1"/>
    <col min="5" max="5" width="13.44140625" customWidth="1"/>
    <col min="6" max="6" width="18.6640625" customWidth="1"/>
    <col min="7" max="7" width="13.109375" customWidth="1"/>
  </cols>
  <sheetData>
    <row r="1" spans="1:7" s="227" customFormat="1" x14ac:dyDescent="0.25">
      <c r="A1" s="11" t="s">
        <v>265</v>
      </c>
      <c r="B1" s="47"/>
      <c r="C1"/>
      <c r="D1" s="47"/>
      <c r="E1"/>
      <c r="F1"/>
      <c r="G1"/>
    </row>
    <row r="2" spans="1:7" x14ac:dyDescent="0.25">
      <c r="A2" s="11" t="s">
        <v>266</v>
      </c>
    </row>
    <row r="3" spans="1:7" s="1" customFormat="1" ht="15.6" x14ac:dyDescent="0.3">
      <c r="A3" s="11" t="s">
        <v>267</v>
      </c>
      <c r="B3" s="47"/>
      <c r="C3"/>
      <c r="D3" s="47"/>
      <c r="E3"/>
      <c r="F3"/>
      <c r="G3"/>
    </row>
    <row r="4" spans="1:7" x14ac:dyDescent="0.25">
      <c r="E4" s="234">
        <v>0.9</v>
      </c>
      <c r="F4" s="234">
        <v>0.1</v>
      </c>
    </row>
    <row r="5" spans="1:7" ht="15.6" x14ac:dyDescent="0.3">
      <c r="A5" s="1" t="s">
        <v>62</v>
      </c>
      <c r="B5" s="85" t="s">
        <v>63</v>
      </c>
      <c r="C5" s="1"/>
      <c r="D5" s="42" t="s">
        <v>64</v>
      </c>
      <c r="E5" s="1" t="s">
        <v>268</v>
      </c>
      <c r="F5" s="1" t="s">
        <v>307</v>
      </c>
      <c r="G5" s="1"/>
    </row>
    <row r="6" spans="1:7" x14ac:dyDescent="0.25">
      <c r="A6" t="s">
        <v>65</v>
      </c>
      <c r="B6" s="43">
        <v>399</v>
      </c>
      <c r="C6" s="43"/>
      <c r="D6" s="43">
        <f>B6*12</f>
        <v>4788</v>
      </c>
      <c r="E6" s="235">
        <f>B6*$E4</f>
        <v>359.1</v>
      </c>
      <c r="F6" s="235">
        <f>B6*$F4</f>
        <v>39.900000000000006</v>
      </c>
    </row>
    <row r="7" spans="1:7" x14ac:dyDescent="0.25">
      <c r="A7" t="s">
        <v>66</v>
      </c>
      <c r="B7" s="43">
        <v>1600</v>
      </c>
      <c r="C7" s="43"/>
      <c r="D7" s="43">
        <f>B7*12</f>
        <v>19200</v>
      </c>
      <c r="E7" s="235">
        <f>B7*$E4</f>
        <v>1440</v>
      </c>
      <c r="F7" s="235">
        <f>B7*$F4</f>
        <v>160</v>
      </c>
    </row>
    <row r="8" spans="1:7" x14ac:dyDescent="0.25">
      <c r="A8" t="s">
        <v>67</v>
      </c>
      <c r="B8" s="43">
        <f>B7*0.3</f>
        <v>480</v>
      </c>
      <c r="C8" s="43"/>
      <c r="D8" s="43">
        <f t="shared" ref="D8:D19" si="0">B8*12</f>
        <v>5760</v>
      </c>
      <c r="E8" s="235">
        <f>B8*$E4</f>
        <v>432</v>
      </c>
      <c r="F8" s="235">
        <f>B8*$F4</f>
        <v>48</v>
      </c>
    </row>
    <row r="9" spans="1:7" x14ac:dyDescent="0.25">
      <c r="A9" t="s">
        <v>68</v>
      </c>
      <c r="B9" s="43">
        <v>90</v>
      </c>
      <c r="C9" s="43"/>
      <c r="D9" s="43">
        <f t="shared" si="0"/>
        <v>1080</v>
      </c>
      <c r="E9" s="235">
        <f>B9*$E4</f>
        <v>81</v>
      </c>
      <c r="F9" s="235">
        <f>B9*$F4</f>
        <v>9</v>
      </c>
    </row>
    <row r="10" spans="1:7" x14ac:dyDescent="0.25">
      <c r="A10" t="s">
        <v>69</v>
      </c>
      <c r="B10" s="43">
        <v>200</v>
      </c>
      <c r="C10" s="43"/>
      <c r="D10" s="43">
        <f t="shared" si="0"/>
        <v>2400</v>
      </c>
      <c r="E10" s="235">
        <f>B10*$E4</f>
        <v>180</v>
      </c>
      <c r="F10" s="235">
        <f>B10*$F4</f>
        <v>20</v>
      </c>
    </row>
    <row r="11" spans="1:7" x14ac:dyDescent="0.25">
      <c r="A11" t="s">
        <v>70</v>
      </c>
      <c r="B11" s="43">
        <v>1500</v>
      </c>
      <c r="C11" s="43"/>
      <c r="D11" s="43">
        <f t="shared" si="0"/>
        <v>18000</v>
      </c>
      <c r="E11" s="235">
        <f>B11*$E4</f>
        <v>1350</v>
      </c>
      <c r="F11" s="235">
        <f>B11*$F4</f>
        <v>150</v>
      </c>
    </row>
    <row r="12" spans="1:7" x14ac:dyDescent="0.25">
      <c r="A12" t="s">
        <v>71</v>
      </c>
      <c r="B12" s="43">
        <v>500</v>
      </c>
      <c r="C12" s="43"/>
      <c r="D12" s="43">
        <f>B12*12</f>
        <v>6000</v>
      </c>
      <c r="E12" s="235">
        <f>B12*$E4</f>
        <v>450</v>
      </c>
      <c r="F12" s="235">
        <f>B12*$F4</f>
        <v>50</v>
      </c>
    </row>
    <row r="13" spans="1:7" x14ac:dyDescent="0.25">
      <c r="A13" t="s">
        <v>72</v>
      </c>
      <c r="B13" s="43">
        <v>150</v>
      </c>
      <c r="C13" s="43"/>
      <c r="D13" s="43">
        <f>B13*12</f>
        <v>1800</v>
      </c>
      <c r="E13" s="235">
        <f>B13*$E4</f>
        <v>135</v>
      </c>
      <c r="F13" s="235">
        <f>B13*$F4</f>
        <v>15</v>
      </c>
    </row>
    <row r="14" spans="1:7" x14ac:dyDescent="0.25">
      <c r="A14" t="s">
        <v>73</v>
      </c>
      <c r="B14" s="43">
        <v>299</v>
      </c>
      <c r="C14" s="43"/>
      <c r="D14" s="43">
        <f>B14*12</f>
        <v>3588</v>
      </c>
      <c r="E14" s="235">
        <f>B14*$E4</f>
        <v>269.10000000000002</v>
      </c>
      <c r="F14" s="235">
        <f>B14*$F4</f>
        <v>29.900000000000002</v>
      </c>
    </row>
    <row r="15" spans="1:7" x14ac:dyDescent="0.25">
      <c r="A15" t="s">
        <v>74</v>
      </c>
      <c r="B15" s="43">
        <v>250</v>
      </c>
      <c r="C15" s="43"/>
      <c r="D15" s="43">
        <f t="shared" si="0"/>
        <v>3000</v>
      </c>
      <c r="E15" s="235">
        <f>B15*$E4</f>
        <v>225</v>
      </c>
      <c r="F15" s="235">
        <f>B15*$F4</f>
        <v>25</v>
      </c>
    </row>
    <row r="16" spans="1:7" x14ac:dyDescent="0.25">
      <c r="A16" t="s">
        <v>75</v>
      </c>
      <c r="B16" s="43">
        <v>50</v>
      </c>
      <c r="C16" s="43"/>
      <c r="D16" s="43">
        <f t="shared" si="0"/>
        <v>600</v>
      </c>
      <c r="E16" s="235">
        <f>B16*$E4</f>
        <v>45</v>
      </c>
      <c r="F16" s="235">
        <f>B16*$F4</f>
        <v>5</v>
      </c>
    </row>
    <row r="17" spans="1:10" x14ac:dyDescent="0.25">
      <c r="A17" t="s">
        <v>76</v>
      </c>
      <c r="B17" s="43">
        <v>50</v>
      </c>
      <c r="C17" s="43"/>
      <c r="D17" s="43">
        <f t="shared" si="0"/>
        <v>600</v>
      </c>
      <c r="E17" s="235">
        <f>B17*$E4</f>
        <v>45</v>
      </c>
      <c r="F17" s="235">
        <f>B17*$F4</f>
        <v>5</v>
      </c>
    </row>
    <row r="18" spans="1:10" x14ac:dyDescent="0.25">
      <c r="A18" t="s">
        <v>77</v>
      </c>
      <c r="B18" s="43">
        <v>200</v>
      </c>
      <c r="C18" s="43"/>
      <c r="D18" s="43">
        <f t="shared" si="0"/>
        <v>2400</v>
      </c>
      <c r="E18" s="235">
        <f>B18*$E4</f>
        <v>180</v>
      </c>
      <c r="F18" s="235">
        <f>B18*$F4</f>
        <v>20</v>
      </c>
    </row>
    <row r="19" spans="1:10" x14ac:dyDescent="0.25">
      <c r="A19" t="s">
        <v>78</v>
      </c>
      <c r="B19" s="43">
        <v>100</v>
      </c>
      <c r="C19" s="43"/>
      <c r="D19" s="43">
        <f t="shared" si="0"/>
        <v>1200</v>
      </c>
      <c r="E19" s="235">
        <f>B19*$E4</f>
        <v>90</v>
      </c>
      <c r="F19" s="235">
        <f>B19*$F4</f>
        <v>10</v>
      </c>
    </row>
    <row r="20" spans="1:10" x14ac:dyDescent="0.25">
      <c r="A20" t="s">
        <v>79</v>
      </c>
      <c r="B20" s="43">
        <v>100</v>
      </c>
      <c r="C20" s="43"/>
      <c r="D20" s="43">
        <f t="shared" ref="D20:D25" si="1">B20*12</f>
        <v>1200</v>
      </c>
      <c r="E20" s="235">
        <f>B20*$E4</f>
        <v>90</v>
      </c>
      <c r="F20" s="235">
        <f>B20*$F4</f>
        <v>10</v>
      </c>
    </row>
    <row r="21" spans="1:10" x14ac:dyDescent="0.25">
      <c r="A21" t="s">
        <v>80</v>
      </c>
      <c r="B21" s="43">
        <v>50</v>
      </c>
      <c r="C21" s="43"/>
      <c r="D21" s="43">
        <f t="shared" si="1"/>
        <v>600</v>
      </c>
      <c r="E21" s="235">
        <f>B21*$E4</f>
        <v>45</v>
      </c>
      <c r="F21" s="235">
        <f>B21*$F4</f>
        <v>5</v>
      </c>
    </row>
    <row r="22" spans="1:10" x14ac:dyDescent="0.25">
      <c r="A22" t="s">
        <v>355</v>
      </c>
      <c r="B22" s="43">
        <v>195</v>
      </c>
      <c r="C22" s="43"/>
      <c r="D22" s="43">
        <f t="shared" si="1"/>
        <v>2340</v>
      </c>
      <c r="E22" s="235">
        <f>B22*$E4</f>
        <v>175.5</v>
      </c>
      <c r="F22" s="235">
        <f>B22*$F4</f>
        <v>19.5</v>
      </c>
    </row>
    <row r="23" spans="1:10" x14ac:dyDescent="0.25">
      <c r="A23" t="s">
        <v>81</v>
      </c>
      <c r="B23" s="43">
        <v>0</v>
      </c>
      <c r="C23" s="43"/>
      <c r="D23" s="43">
        <f t="shared" si="1"/>
        <v>0</v>
      </c>
      <c r="E23" s="235">
        <f>B23*$E4</f>
        <v>0</v>
      </c>
      <c r="F23" s="235">
        <f>B23*$F4</f>
        <v>0</v>
      </c>
    </row>
    <row r="24" spans="1:10" x14ac:dyDescent="0.25">
      <c r="A24" t="s">
        <v>124</v>
      </c>
      <c r="B24" s="43">
        <v>200</v>
      </c>
      <c r="C24" s="43"/>
      <c r="D24" s="43">
        <f t="shared" si="1"/>
        <v>2400</v>
      </c>
      <c r="E24" s="235">
        <f>B24*$E4</f>
        <v>180</v>
      </c>
      <c r="F24" s="235">
        <f>B24*$F4</f>
        <v>20</v>
      </c>
    </row>
    <row r="25" spans="1:10" x14ac:dyDescent="0.25">
      <c r="A25" t="s">
        <v>82</v>
      </c>
      <c r="B25" s="43">
        <v>25</v>
      </c>
      <c r="C25" s="43"/>
      <c r="D25" s="43">
        <f t="shared" si="1"/>
        <v>300</v>
      </c>
      <c r="E25" s="235">
        <f>B25*$E4</f>
        <v>22.5</v>
      </c>
      <c r="F25" s="235">
        <f>B25*$F4</f>
        <v>2.5</v>
      </c>
    </row>
    <row r="26" spans="1:10" s="45" customFormat="1" ht="15.6" x14ac:dyDescent="0.3">
      <c r="A26" s="1" t="s">
        <v>83</v>
      </c>
      <c r="B26" s="44">
        <f>SUM(B6:B25)</f>
        <v>6438</v>
      </c>
      <c r="D26" s="46">
        <f>SUM(D6:D25)</f>
        <v>77256</v>
      </c>
      <c r="E26" s="236">
        <f>SUM(E6:E25)</f>
        <v>5794.2000000000007</v>
      </c>
      <c r="F26" s="236">
        <f>SUM(F6:F25)</f>
        <v>643.79999999999995</v>
      </c>
      <c r="G26" s="236"/>
      <c r="J26"/>
    </row>
    <row r="27" spans="1:10" ht="15" x14ac:dyDescent="0.25">
      <c r="D27" s="48"/>
      <c r="J27" s="45"/>
    </row>
    <row r="28" spans="1:10" ht="11.25" customHeight="1" x14ac:dyDescent="0.25"/>
    <row r="29" spans="1:10" x14ac:dyDescent="0.25">
      <c r="A29" t="s">
        <v>84</v>
      </c>
      <c r="D29" s="49">
        <v>48</v>
      </c>
      <c r="E29" t="s">
        <v>127</v>
      </c>
    </row>
    <row r="30" spans="1:10" ht="12" customHeight="1" x14ac:dyDescent="0.25">
      <c r="E30" t="s">
        <v>125</v>
      </c>
    </row>
    <row r="31" spans="1:10" x14ac:dyDescent="0.25">
      <c r="A31" t="s">
        <v>85</v>
      </c>
      <c r="D31" s="50">
        <f>D26/D29</f>
        <v>1609.5</v>
      </c>
      <c r="E31" t="s">
        <v>126</v>
      </c>
    </row>
    <row r="32" spans="1:10" ht="8.1" customHeight="1" x14ac:dyDescent="0.25"/>
    <row r="33" spans="1:10" x14ac:dyDescent="0.25">
      <c r="A33" t="s">
        <v>86</v>
      </c>
      <c r="D33" s="49">
        <v>5</v>
      </c>
    </row>
    <row r="34" spans="1:10" ht="8.1" customHeight="1" x14ac:dyDescent="0.25"/>
    <row r="35" spans="1:10" x14ac:dyDescent="0.25">
      <c r="A35" t="s">
        <v>87</v>
      </c>
      <c r="D35" s="48">
        <f>D31/D33</f>
        <v>321.89999999999998</v>
      </c>
    </row>
    <row r="36" spans="1:10" ht="8.1" customHeight="1" x14ac:dyDescent="0.25"/>
    <row r="37" spans="1:10" x14ac:dyDescent="0.25">
      <c r="A37" t="s">
        <v>88</v>
      </c>
      <c r="D37" s="49">
        <v>40</v>
      </c>
      <c r="E37" t="s">
        <v>128</v>
      </c>
    </row>
    <row r="38" spans="1:10" ht="10.5" customHeight="1" x14ac:dyDescent="0.25">
      <c r="E38" t="s">
        <v>129</v>
      </c>
    </row>
    <row r="39" spans="1:10" x14ac:dyDescent="0.25">
      <c r="A39" t="s">
        <v>89</v>
      </c>
      <c r="D39" s="48">
        <f>D31/D37</f>
        <v>40.237499999999997</v>
      </c>
    </row>
    <row r="40" spans="1:10" ht="8.1" customHeight="1" x14ac:dyDescent="0.25"/>
    <row r="41" spans="1:10" x14ac:dyDescent="0.25">
      <c r="A41" t="s">
        <v>90</v>
      </c>
      <c r="D41" s="49">
        <v>2</v>
      </c>
    </row>
    <row r="42" spans="1:10" ht="8.1" customHeight="1" x14ac:dyDescent="0.25"/>
    <row r="43" spans="1:10" x14ac:dyDescent="0.25">
      <c r="A43" t="s">
        <v>91</v>
      </c>
      <c r="D43" s="49">
        <v>750</v>
      </c>
      <c r="E43" t="s">
        <v>130</v>
      </c>
    </row>
    <row r="44" spans="1:10" ht="11.25" customHeight="1" x14ac:dyDescent="0.25">
      <c r="E44" t="s">
        <v>131</v>
      </c>
    </row>
    <row r="45" spans="1:10" x14ac:dyDescent="0.25">
      <c r="A45" t="s">
        <v>92</v>
      </c>
      <c r="D45" s="51">
        <v>45</v>
      </c>
      <c r="E45" t="s">
        <v>132</v>
      </c>
    </row>
    <row r="46" spans="1:10" ht="8.1" customHeight="1" x14ac:dyDescent="0.25"/>
    <row r="47" spans="1:10" x14ac:dyDescent="0.25">
      <c r="A47" t="s">
        <v>93</v>
      </c>
      <c r="D47" s="47">
        <f>D41*D43*D45</f>
        <v>67500</v>
      </c>
      <c r="J47" s="11"/>
    </row>
    <row r="48" spans="1:10" ht="8.1" customHeight="1" x14ac:dyDescent="0.25"/>
    <row r="49" spans="1:6" x14ac:dyDescent="0.25">
      <c r="A49" s="52" t="s">
        <v>94</v>
      </c>
      <c r="D49" s="53">
        <f>D39/D47</f>
        <v>5.9611111111111106E-4</v>
      </c>
    </row>
    <row r="51" spans="1:6" x14ac:dyDescent="0.25">
      <c r="A51" s="52" t="s">
        <v>95</v>
      </c>
      <c r="D51" s="54">
        <f>D49*1000</f>
        <v>0.59611111111111104</v>
      </c>
      <c r="E51" s="43">
        <f>$D$39</f>
        <v>40.237499999999997</v>
      </c>
      <c r="F51" t="s">
        <v>96</v>
      </c>
    </row>
    <row r="53" spans="1:6" x14ac:dyDescent="0.25">
      <c r="A53" t="s">
        <v>97</v>
      </c>
      <c r="D53" s="55">
        <v>0.5</v>
      </c>
    </row>
    <row r="55" spans="1:6" ht="15.6" x14ac:dyDescent="0.3">
      <c r="A55" s="86" t="s">
        <v>98</v>
      </c>
      <c r="D55" s="56">
        <f xml:space="preserve"> (D51*D53) + D51</f>
        <v>0.89416666666666655</v>
      </c>
      <c r="E55" s="91">
        <f>D39*(1+D53)</f>
        <v>60.356249999999996</v>
      </c>
      <c r="F55" t="s">
        <v>99</v>
      </c>
    </row>
  </sheetData>
  <pageMargins left="0.7" right="0.7" top="0.75" bottom="0.75" header="0.3" footer="0.3"/>
  <pageSetup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85DCF-53A6-43FE-9682-FBB5317FAD92}">
  <dimension ref="A1:AL54"/>
  <sheetViews>
    <sheetView workbookViewId="0">
      <pane ySplit="1" topLeftCell="A2" activePane="bottomLeft" state="frozen"/>
      <selection pane="bottomLeft" activeCell="AE17" sqref="AE17"/>
    </sheetView>
  </sheetViews>
  <sheetFormatPr defaultRowHeight="15" x14ac:dyDescent="0.25"/>
  <cols>
    <col min="1" max="1" width="9.6640625" customWidth="1"/>
    <col min="2" max="2" width="9" hidden="1" customWidth="1"/>
    <col min="3" max="3" width="9.6640625" style="3" hidden="1" customWidth="1"/>
    <col min="4" max="4" width="15.33203125" style="3" customWidth="1"/>
    <col min="5" max="5" width="0" hidden="1" customWidth="1"/>
    <col min="6" max="7" width="9" hidden="1" customWidth="1"/>
    <col min="8" max="8" width="16.6640625" customWidth="1"/>
    <col min="9" max="9" width="6.88671875" hidden="1" customWidth="1"/>
    <col min="10" max="10" width="8.33203125" hidden="1" customWidth="1"/>
    <col min="11" max="11" width="8.109375" hidden="1" customWidth="1"/>
    <col min="12" max="12" width="16.5546875" customWidth="1"/>
    <col min="13" max="13" width="8.44140625" hidden="1" customWidth="1"/>
    <col min="14" max="14" width="8.33203125" hidden="1" customWidth="1"/>
    <col min="15" max="15" width="8.109375" hidden="1" customWidth="1"/>
    <col min="16" max="16" width="16.6640625" customWidth="1"/>
    <col min="17" max="17" width="8" hidden="1" customWidth="1"/>
    <col min="18" max="18" width="7.88671875" hidden="1" customWidth="1"/>
    <col min="19" max="19" width="8.109375" hidden="1" customWidth="1"/>
    <col min="20" max="20" width="16.5546875" customWidth="1"/>
    <col min="21" max="21" width="7.88671875" hidden="1" customWidth="1"/>
    <col min="22" max="22" width="8.109375" hidden="1" customWidth="1"/>
    <col min="23" max="23" width="8" hidden="1" customWidth="1"/>
    <col min="24" max="24" width="18" customWidth="1"/>
    <col min="25" max="25" width="7.33203125" hidden="1" customWidth="1"/>
    <col min="26" max="26" width="8" hidden="1" customWidth="1"/>
    <col min="27" max="27" width="16" bestFit="1" customWidth="1"/>
    <col min="28" max="28" width="17.33203125" bestFit="1" customWidth="1"/>
    <col min="29" max="29" width="18.6640625" bestFit="1" customWidth="1"/>
  </cols>
  <sheetData>
    <row r="1" spans="1:29" ht="15.6" x14ac:dyDescent="0.3">
      <c r="A1" s="127" t="s">
        <v>1</v>
      </c>
      <c r="B1" s="19"/>
      <c r="C1" s="20"/>
      <c r="D1" s="128" t="s">
        <v>3</v>
      </c>
      <c r="E1" s="81"/>
      <c r="F1" s="81"/>
      <c r="G1" s="81"/>
      <c r="H1" s="129" t="s">
        <v>4</v>
      </c>
      <c r="I1" s="81"/>
      <c r="J1" s="81"/>
      <c r="K1" s="81"/>
      <c r="L1" s="128" t="s">
        <v>338</v>
      </c>
      <c r="M1" s="81"/>
      <c r="N1" s="81"/>
      <c r="O1" s="81"/>
      <c r="P1" s="128" t="s">
        <v>339</v>
      </c>
      <c r="Q1" s="81"/>
      <c r="R1" s="81"/>
      <c r="S1" s="82"/>
      <c r="T1" s="128" t="s">
        <v>340</v>
      </c>
      <c r="U1" s="81"/>
      <c r="V1" s="81"/>
      <c r="W1" s="82"/>
      <c r="X1" s="130" t="s">
        <v>341</v>
      </c>
      <c r="Y1" s="1"/>
      <c r="Z1" s="1"/>
      <c r="AA1" s="130" t="s">
        <v>5</v>
      </c>
      <c r="AB1" s="130" t="s">
        <v>342</v>
      </c>
      <c r="AC1" s="130" t="s">
        <v>343</v>
      </c>
    </row>
    <row r="2" spans="1:29" ht="15.6" x14ac:dyDescent="0.3">
      <c r="A2" s="131" t="s">
        <v>0</v>
      </c>
      <c r="B2" s="14" t="s">
        <v>19</v>
      </c>
      <c r="C2" s="88" t="s">
        <v>17</v>
      </c>
      <c r="D2" s="424"/>
      <c r="E2" s="89"/>
      <c r="F2" s="16"/>
      <c r="G2" s="88"/>
      <c r="H2" s="90"/>
      <c r="I2" s="18"/>
      <c r="J2" s="16"/>
      <c r="K2" s="88"/>
      <c r="L2" s="90"/>
      <c r="M2" s="18"/>
      <c r="N2" s="16"/>
      <c r="O2" s="88"/>
      <c r="P2" s="90"/>
      <c r="Q2" s="18"/>
      <c r="R2" s="16"/>
      <c r="S2" s="88"/>
      <c r="T2" s="90"/>
      <c r="U2" s="18"/>
      <c r="V2" s="15"/>
      <c r="W2" s="88"/>
      <c r="X2" s="132"/>
      <c r="Y2" s="18"/>
      <c r="Z2" s="16"/>
      <c r="AA2" s="132"/>
      <c r="AB2" s="132"/>
      <c r="AC2" s="132"/>
    </row>
    <row r="3" spans="1:29" ht="15" hidden="1" customHeight="1" x14ac:dyDescent="0.25">
      <c r="A3" s="133">
        <v>1000</v>
      </c>
      <c r="B3" s="14"/>
      <c r="C3" s="88"/>
      <c r="D3" s="118" t="e">
        <f>'Price Prep Sheet'!#REF!</f>
        <v>#REF!</v>
      </c>
      <c r="E3" s="119"/>
      <c r="F3" s="120"/>
      <c r="G3" s="121"/>
      <c r="H3" s="118" t="e">
        <f>'Price Prep Sheet'!#REF!</f>
        <v>#REF!</v>
      </c>
      <c r="I3" s="122"/>
      <c r="J3" s="123"/>
      <c r="K3" s="2"/>
      <c r="L3" s="124" t="e">
        <f>'Price Prep Sheet'!#REF!</f>
        <v>#REF!</v>
      </c>
      <c r="M3" s="122"/>
      <c r="N3" s="123"/>
      <c r="O3" s="125"/>
      <c r="P3" s="124" t="e">
        <f>'Price Prep Sheet'!#REF!</f>
        <v>#REF!</v>
      </c>
      <c r="Q3" s="122"/>
      <c r="R3" s="123"/>
      <c r="S3" s="125"/>
      <c r="T3" s="124" t="e">
        <f>'Price Prep Sheet'!#REF!</f>
        <v>#REF!</v>
      </c>
      <c r="U3" s="122"/>
      <c r="V3" s="126"/>
      <c r="W3" s="2"/>
      <c r="X3" s="17" t="e">
        <f>'Price Prep Sheet'!#REF!</f>
        <v>#REF!</v>
      </c>
      <c r="Y3" s="18"/>
      <c r="Z3" s="16"/>
    </row>
    <row r="4" spans="1:29" ht="15" hidden="1" customHeight="1" x14ac:dyDescent="0.25">
      <c r="A4" s="133">
        <v>2000</v>
      </c>
      <c r="B4" s="14"/>
      <c r="C4" s="88"/>
      <c r="D4" s="124" t="e">
        <f>'Price Prep Sheet'!#REF!</f>
        <v>#REF!</v>
      </c>
      <c r="E4" s="2"/>
      <c r="F4" s="123"/>
      <c r="G4" s="125"/>
      <c r="H4" s="124" t="e">
        <f>'Price Prep Sheet'!#REF!</f>
        <v>#REF!</v>
      </c>
      <c r="I4" s="122"/>
      <c r="J4" s="123"/>
      <c r="K4" s="2"/>
      <c r="L4" s="124" t="e">
        <f>'Price Prep Sheet'!#REF!</f>
        <v>#REF!</v>
      </c>
      <c r="M4" s="122"/>
      <c r="N4" s="123"/>
      <c r="O4" s="125"/>
      <c r="P4" s="124" t="e">
        <f>'Price Prep Sheet'!#REF!</f>
        <v>#REF!</v>
      </c>
      <c r="Q4" s="122"/>
      <c r="R4" s="123"/>
      <c r="S4" s="125"/>
      <c r="T4" s="124" t="e">
        <f>'Price Prep Sheet'!#REF!</f>
        <v>#REF!</v>
      </c>
      <c r="U4" s="122"/>
      <c r="V4" s="126"/>
      <c r="W4" s="2"/>
      <c r="X4" s="17" t="e">
        <f>'Price Prep Sheet'!#REF!</f>
        <v>#REF!</v>
      </c>
      <c r="Y4" s="18"/>
      <c r="Z4" s="16"/>
    </row>
    <row r="5" spans="1:29" ht="15" customHeight="1" x14ac:dyDescent="0.3">
      <c r="A5" s="362" t="s">
        <v>361</v>
      </c>
      <c r="B5" s="6" t="e">
        <f t="shared" ref="B5:B17" si="0">A5/1000</f>
        <v>#VALUE!</v>
      </c>
      <c r="C5" s="8">
        <f>G5*2</f>
        <v>0</v>
      </c>
      <c r="D5" s="486">
        <f>'Price Prep Sheet'!$AG$23</f>
        <v>15.441543000000003</v>
      </c>
      <c r="E5" s="486"/>
      <c r="F5" s="487"/>
      <c r="G5" s="488"/>
      <c r="H5" s="486">
        <f>'Price Prep Sheet'!$AG$24</f>
        <v>8.8023555000000027</v>
      </c>
      <c r="I5" s="486">
        <f>'Price Prep Sheet'!AI24</f>
        <v>0</v>
      </c>
      <c r="J5" s="489">
        <f>'Price Prep Sheet'!AJ25</f>
        <v>9.4484088000000011</v>
      </c>
      <c r="K5" s="486">
        <f>'Price Prep Sheet'!AK24</f>
        <v>0</v>
      </c>
      <c r="L5" s="486">
        <f>'Price Prep Sheet'!$AG$25</f>
        <v>5.9052555000000009</v>
      </c>
      <c r="M5" s="486">
        <f>'Price Prep Sheet'!AM24</f>
        <v>0</v>
      </c>
      <c r="N5" s="489">
        <f>'Price Prep Sheet'!AN24</f>
        <v>0</v>
      </c>
      <c r="O5" s="490">
        <f>'Price Prep Sheet'!AO24</f>
        <v>0</v>
      </c>
      <c r="P5" s="486">
        <f>'Price Prep Sheet'!$AG$26</f>
        <v>5.1809804999999995</v>
      </c>
      <c r="Q5" s="486">
        <f>'Price Prep Sheet'!AQ24</f>
        <v>0</v>
      </c>
      <c r="R5" s="489">
        <f>'Price Prep Sheet'!AR24</f>
        <v>0</v>
      </c>
      <c r="S5" s="488">
        <f>'Price Prep Sheet'!AS24</f>
        <v>0</v>
      </c>
      <c r="T5" s="486">
        <f>'Price Prep Sheet'!$AG$27</f>
        <v>4.8188430000000002</v>
      </c>
      <c r="U5" s="486">
        <f>'Price Prep Sheet'!AU24</f>
        <v>0</v>
      </c>
      <c r="V5" s="491">
        <f>'Price Prep Sheet'!AV24</f>
        <v>0</v>
      </c>
      <c r="W5" s="486">
        <f>'Price Prep Sheet'!AW24</f>
        <v>0</v>
      </c>
      <c r="X5" s="489">
        <f>'Price Prep Sheet'!$AG$28</f>
        <v>4.6377742499999997</v>
      </c>
      <c r="Y5" s="492">
        <f>'Price Prep Sheet'!AY24</f>
        <v>0</v>
      </c>
      <c r="Z5" s="491">
        <f>'Price Prep Sheet'!AZ24</f>
        <v>0</v>
      </c>
      <c r="AA5" s="489">
        <f>'Price Prep Sheet'!$AG$29</f>
        <v>4.5774179999999998</v>
      </c>
      <c r="AB5" s="489">
        <f>'Price Prep Sheet'!$AG$30</f>
        <v>4.5170617499999999</v>
      </c>
      <c r="AC5" s="489">
        <f>'Price Prep Sheet'!$AG$31</f>
        <v>4.486883624999999</v>
      </c>
    </row>
    <row r="6" spans="1:29" hidden="1" x14ac:dyDescent="0.25">
      <c r="A6" s="94">
        <v>6000</v>
      </c>
      <c r="B6" s="6">
        <f t="shared" si="0"/>
        <v>6</v>
      </c>
      <c r="C6" s="8">
        <f t="shared" ref="C6:C17" si="1">G6*2</f>
        <v>0</v>
      </c>
      <c r="D6" s="486">
        <f>'Price Prep Sheet'!$AH$32</f>
        <v>19.4569236</v>
      </c>
      <c r="E6" s="486"/>
      <c r="F6" s="489"/>
      <c r="G6" s="488"/>
      <c r="H6" s="486">
        <f>'Price Prep Sheet'!$AH$33</f>
        <v>11.026362600000001</v>
      </c>
      <c r="I6" s="486"/>
      <c r="J6" s="489"/>
      <c r="K6" s="486"/>
      <c r="L6" s="486">
        <f>'Price Prep Sheet'!$AH$34</f>
        <v>6.4779156000000011</v>
      </c>
      <c r="M6" s="486"/>
      <c r="N6" s="489"/>
      <c r="O6" s="490"/>
      <c r="P6" s="486">
        <f>'Price Prep Sheet'!$AH$35</f>
        <v>4.0008951000000001</v>
      </c>
      <c r="Q6" s="486"/>
      <c r="R6" s="489"/>
      <c r="S6" s="488"/>
      <c r="T6" s="486">
        <f>'Price Prep Sheet'!$AH$36</f>
        <v>3.5663301000000001</v>
      </c>
      <c r="U6" s="486"/>
      <c r="V6" s="491"/>
      <c r="W6" s="486"/>
      <c r="X6" s="489">
        <f>'Price Prep Sheet'!$AH$37</f>
        <v>3.3490475999999996</v>
      </c>
      <c r="Y6" s="492"/>
      <c r="Z6" s="491"/>
      <c r="AA6" s="489">
        <f>'Price Prep Sheet'!$AH$38</f>
        <v>3.2766200999999997</v>
      </c>
      <c r="AB6" s="489">
        <f>'Price Prep Sheet'!$AH$39</f>
        <v>3.2041925999999998</v>
      </c>
      <c r="AC6" s="489">
        <f>'Price Prep Sheet'!$AH$40</f>
        <v>3.1679788499999999</v>
      </c>
    </row>
    <row r="7" spans="1:29" s="436" customFormat="1" x14ac:dyDescent="0.25">
      <c r="A7" s="551" t="s">
        <v>362</v>
      </c>
      <c r="B7" s="6" t="e">
        <f t="shared" si="0"/>
        <v>#VALUE!</v>
      </c>
      <c r="C7" s="525">
        <f t="shared" si="1"/>
        <v>0</v>
      </c>
      <c r="D7" s="486">
        <f>'Price Prep Sheet'!$AG$41</f>
        <v>17.759222999999999</v>
      </c>
      <c r="E7" s="486"/>
      <c r="F7" s="489"/>
      <c r="G7" s="488"/>
      <c r="H7" s="486">
        <f>'Price Prep Sheet'!$AG$42</f>
        <v>9.9611955000000005</v>
      </c>
      <c r="I7" s="486"/>
      <c r="J7" s="489"/>
      <c r="K7" s="486"/>
      <c r="L7" s="486">
        <f>'Price Prep Sheet'!$AG$43</f>
        <v>7.0640955000000014</v>
      </c>
      <c r="M7" s="486"/>
      <c r="N7" s="489"/>
      <c r="O7" s="490"/>
      <c r="P7" s="486">
        <f>'Price Prep Sheet'!$AG$44</f>
        <v>6.339820500000001</v>
      </c>
      <c r="Q7" s="486"/>
      <c r="R7" s="489"/>
      <c r="S7" s="488"/>
      <c r="T7" s="486">
        <f>'Price Prep Sheet'!$AG$45</f>
        <v>5.9776830000000016</v>
      </c>
      <c r="U7" s="486"/>
      <c r="V7" s="491"/>
      <c r="W7" s="486"/>
      <c r="X7" s="493">
        <f>'Price Prep Sheet'!$AG$46</f>
        <v>5.7966142500000011</v>
      </c>
      <c r="Y7" s="492"/>
      <c r="Z7" s="491"/>
      <c r="AA7" s="493">
        <f>'Price Prep Sheet'!$AG$47</f>
        <v>5.7362580000000012</v>
      </c>
      <c r="AB7" s="493">
        <f>'Price Prep Sheet'!$AG$48</f>
        <v>5.6759017500000013</v>
      </c>
      <c r="AC7" s="493">
        <f>'Price Prep Sheet'!$AG$49</f>
        <v>5.6457236250000005</v>
      </c>
    </row>
    <row r="8" spans="1:29" s="436" customFormat="1" x14ac:dyDescent="0.25">
      <c r="A8" s="271">
        <v>10000</v>
      </c>
      <c r="B8" s="6">
        <f t="shared" si="0"/>
        <v>10</v>
      </c>
      <c r="C8" s="525">
        <f t="shared" si="1"/>
        <v>0</v>
      </c>
      <c r="D8" s="486">
        <f>'Price Prep Sheet'!$AG$50</f>
        <v>19.304343000000003</v>
      </c>
      <c r="E8" s="486"/>
      <c r="F8" s="489"/>
      <c r="G8" s="488"/>
      <c r="H8" s="486">
        <f>'Price Prep Sheet'!$AG$51</f>
        <v>10.733755499999999</v>
      </c>
      <c r="I8" s="486"/>
      <c r="J8" s="489"/>
      <c r="K8" s="486"/>
      <c r="L8" s="486">
        <f>'Price Prep Sheet'!$AG$52</f>
        <v>7.8366555000000018</v>
      </c>
      <c r="M8" s="486"/>
      <c r="N8" s="489"/>
      <c r="O8" s="490"/>
      <c r="P8" s="486">
        <f>'Price Prep Sheet'!$AG$53</f>
        <v>7.1123805000000004</v>
      </c>
      <c r="Q8" s="486"/>
      <c r="R8" s="489"/>
      <c r="S8" s="488"/>
      <c r="T8" s="486">
        <f>'Price Prep Sheet'!$AG$54</f>
        <v>6.7502430000000011</v>
      </c>
      <c r="U8" s="486"/>
      <c r="V8" s="491"/>
      <c r="W8" s="486"/>
      <c r="X8" s="489">
        <f>'Price Prep Sheet'!$AG$55</f>
        <v>6.5691742500000014</v>
      </c>
      <c r="Y8" s="492"/>
      <c r="Z8" s="491"/>
      <c r="AA8" s="489">
        <f>'Price Prep Sheet'!$AG$56</f>
        <v>6.5088180000000015</v>
      </c>
      <c r="AB8" s="489">
        <f>'Price Prep Sheet'!$AG$57</f>
        <v>6.4484617500000017</v>
      </c>
      <c r="AC8" s="489">
        <f>'Price Prep Sheet'!$AG$58</f>
        <v>6.4182836250000008</v>
      </c>
    </row>
    <row r="9" spans="1:29" s="436" customFormat="1" ht="15.6" x14ac:dyDescent="0.3">
      <c r="A9" s="362" t="s">
        <v>363</v>
      </c>
      <c r="B9" s="6" t="e">
        <f t="shared" si="0"/>
        <v>#VALUE!</v>
      </c>
      <c r="C9" s="525">
        <f t="shared" si="1"/>
        <v>0</v>
      </c>
      <c r="D9" s="486">
        <f>'Price Prep Sheet'!$AG$59</f>
        <v>20.849463</v>
      </c>
      <c r="E9" s="486"/>
      <c r="F9" s="489"/>
      <c r="G9" s="488"/>
      <c r="H9" s="486">
        <f>'Price Prep Sheet'!$AG$60</f>
        <v>11.506315499999999</v>
      </c>
      <c r="I9" s="486"/>
      <c r="J9" s="489"/>
      <c r="K9" s="486"/>
      <c r="L9" s="486">
        <f>'Price Prep Sheet'!$AG$61</f>
        <v>8.6092155000000012</v>
      </c>
      <c r="M9" s="486"/>
      <c r="N9" s="489"/>
      <c r="O9" s="490"/>
      <c r="P9" s="486">
        <f>'Price Prep Sheet'!$AG$62</f>
        <v>7.8849405000000008</v>
      </c>
      <c r="Q9" s="486"/>
      <c r="R9" s="489"/>
      <c r="S9" s="488"/>
      <c r="T9" s="486">
        <f>'Price Prep Sheet'!$AG$63</f>
        <v>7.5228030000000015</v>
      </c>
      <c r="U9" s="486"/>
      <c r="V9" s="491"/>
      <c r="W9" s="486"/>
      <c r="X9" s="489">
        <f>'Price Prep Sheet'!$AG$64</f>
        <v>7.3417342500000018</v>
      </c>
      <c r="Y9" s="492"/>
      <c r="Z9" s="491"/>
      <c r="AA9" s="489">
        <f>'Price Prep Sheet'!$AG$65</f>
        <v>7.2813780000000019</v>
      </c>
      <c r="AB9" s="489">
        <f>'Price Prep Sheet'!$AG$66</f>
        <v>7.221021750000002</v>
      </c>
      <c r="AC9" s="489">
        <f>'Price Prep Sheet'!$AG$67</f>
        <v>7.1908436250000021</v>
      </c>
    </row>
    <row r="10" spans="1:29" s="436" customFormat="1" x14ac:dyDescent="0.25">
      <c r="A10" s="271">
        <v>14000</v>
      </c>
      <c r="B10" s="6">
        <f t="shared" si="0"/>
        <v>14</v>
      </c>
      <c r="C10" s="525">
        <f t="shared" si="1"/>
        <v>0</v>
      </c>
      <c r="D10" s="486">
        <f>'Price Prep Sheet'!$AG$68</f>
        <v>22.394582999999997</v>
      </c>
      <c r="E10" s="486"/>
      <c r="F10" s="489"/>
      <c r="G10" s="488"/>
      <c r="H10" s="486">
        <f>'Price Prep Sheet'!$AG$69</f>
        <v>12.278875500000002</v>
      </c>
      <c r="I10" s="486"/>
      <c r="J10" s="489"/>
      <c r="K10" s="486"/>
      <c r="L10" s="486">
        <f>'Price Prep Sheet'!$AG$70</f>
        <v>9.3817755000000016</v>
      </c>
      <c r="M10" s="486"/>
      <c r="N10" s="489"/>
      <c r="O10" s="490"/>
      <c r="P10" s="486">
        <f>'Price Prep Sheet'!$AG$71</f>
        <v>8.6575005000000012</v>
      </c>
      <c r="Q10" s="486"/>
      <c r="R10" s="489"/>
      <c r="S10" s="488"/>
      <c r="T10" s="486">
        <f>'Price Prep Sheet'!$AG$72</f>
        <v>8.2953630000000018</v>
      </c>
      <c r="U10" s="486"/>
      <c r="V10" s="491"/>
      <c r="W10" s="486"/>
      <c r="X10" s="489">
        <f>'Price Prep Sheet'!$AG$73</f>
        <v>8.1142942500000022</v>
      </c>
      <c r="Y10" s="492"/>
      <c r="Z10" s="491"/>
      <c r="AA10" s="489">
        <f>'Price Prep Sheet'!$AG$74</f>
        <v>8.0539380000000023</v>
      </c>
      <c r="AB10" s="489">
        <f>'Price Prep Sheet'!$AG$75</f>
        <v>7.9935817500000015</v>
      </c>
      <c r="AC10" s="489">
        <f>'Price Prep Sheet'!$AG$76</f>
        <v>7.9634036250000015</v>
      </c>
    </row>
    <row r="11" spans="1:29" s="436" customFormat="1" ht="15.6" x14ac:dyDescent="0.3">
      <c r="A11" s="362">
        <v>1600</v>
      </c>
      <c r="B11" s="6">
        <f t="shared" si="0"/>
        <v>1.6</v>
      </c>
      <c r="C11" s="525">
        <f t="shared" si="1"/>
        <v>0</v>
      </c>
      <c r="D11" s="486">
        <f>'Price Prep Sheet'!$AG$77</f>
        <v>23.939702999999994</v>
      </c>
      <c r="E11" s="486"/>
      <c r="F11" s="489"/>
      <c r="G11" s="488"/>
      <c r="H11" s="486">
        <f>'Price Prep Sheet'!$AG$78</f>
        <v>13.0514355</v>
      </c>
      <c r="I11" s="486"/>
      <c r="J11" s="489"/>
      <c r="K11" s="486"/>
      <c r="L11" s="486">
        <f>'Price Prep Sheet'!$AG$79</f>
        <v>10.1543355</v>
      </c>
      <c r="M11" s="486"/>
      <c r="N11" s="489"/>
      <c r="O11" s="490"/>
      <c r="P11" s="486">
        <f>'Price Prep Sheet'!$AG$80</f>
        <v>9.4300604999999997</v>
      </c>
      <c r="Q11" s="486"/>
      <c r="R11" s="489"/>
      <c r="S11" s="488"/>
      <c r="T11" s="486">
        <f>'Price Prep Sheet'!$AG$81</f>
        <v>9.0679230000000004</v>
      </c>
      <c r="U11" s="486"/>
      <c r="V11" s="491"/>
      <c r="W11" s="486"/>
      <c r="X11" s="489">
        <f>'Price Prep Sheet'!$AG$82</f>
        <v>8.8868542500000007</v>
      </c>
      <c r="Y11" s="492"/>
      <c r="Z11" s="491"/>
      <c r="AA11" s="489">
        <f>'Price Prep Sheet'!$AG$83</f>
        <v>8.8264980000000008</v>
      </c>
      <c r="AB11" s="489">
        <f>'Price Prep Sheet'!$AG$84</f>
        <v>8.766141750000001</v>
      </c>
      <c r="AC11" s="489">
        <f>'Price Prep Sheet'!$AG$85</f>
        <v>8.7359636250000019</v>
      </c>
    </row>
    <row r="12" spans="1:29" s="436" customFormat="1" x14ac:dyDescent="0.25">
      <c r="A12" s="271">
        <v>18000</v>
      </c>
      <c r="B12" s="6">
        <f t="shared" si="0"/>
        <v>18</v>
      </c>
      <c r="C12" s="525">
        <f t="shared" si="1"/>
        <v>0</v>
      </c>
      <c r="D12" s="486">
        <f>'Price Prep Sheet'!$AG$86</f>
        <v>25.484822999999999</v>
      </c>
      <c r="E12" s="486"/>
      <c r="F12" s="489"/>
      <c r="G12" s="488"/>
      <c r="H12" s="486">
        <f>'Price Prep Sheet'!$AG$87</f>
        <v>13.823995500000002</v>
      </c>
      <c r="I12" s="486"/>
      <c r="J12" s="489"/>
      <c r="K12" s="486"/>
      <c r="L12" s="486">
        <f>'Price Prep Sheet'!$AG$88</f>
        <v>10.926895500000001</v>
      </c>
      <c r="M12" s="486"/>
      <c r="N12" s="489"/>
      <c r="O12" s="490"/>
      <c r="P12" s="486">
        <f>'Price Prep Sheet'!$AG$89</f>
        <v>10.202620499999998</v>
      </c>
      <c r="Q12" s="486"/>
      <c r="R12" s="489"/>
      <c r="S12" s="488"/>
      <c r="T12" s="486">
        <f>'Price Prep Sheet'!$AG$90</f>
        <v>9.8404830000000008</v>
      </c>
      <c r="U12" s="486"/>
      <c r="V12" s="491"/>
      <c r="W12" s="486"/>
      <c r="X12" s="489">
        <f>'Price Prep Sheet'!$AG$91</f>
        <v>9.6594142500000011</v>
      </c>
      <c r="Y12" s="492"/>
      <c r="Z12" s="491"/>
      <c r="AA12" s="489">
        <f>'Price Prep Sheet'!$AG$92</f>
        <v>9.5990580000000012</v>
      </c>
      <c r="AB12" s="489">
        <f>'Price Prep Sheet'!$AG$93</f>
        <v>9.5387017500000013</v>
      </c>
      <c r="AC12" s="489">
        <f>'Price Prep Sheet'!$AG$94</f>
        <v>9.5085236250000023</v>
      </c>
    </row>
    <row r="13" spans="1:29" s="436" customFormat="1" ht="15.6" x14ac:dyDescent="0.3">
      <c r="A13" s="362" t="s">
        <v>365</v>
      </c>
      <c r="B13" s="6" t="e">
        <f t="shared" si="0"/>
        <v>#VALUE!</v>
      </c>
      <c r="C13" s="525">
        <f t="shared" si="1"/>
        <v>0</v>
      </c>
      <c r="D13" s="486">
        <f>'Price Prep Sheet'!$AG$95</f>
        <v>27.029943000000003</v>
      </c>
      <c r="E13" s="486"/>
      <c r="F13" s="489"/>
      <c r="G13" s="488"/>
      <c r="H13" s="486">
        <f>'Price Prep Sheet'!$AG$96</f>
        <v>14.596555500000001</v>
      </c>
      <c r="I13" s="486"/>
      <c r="J13" s="489"/>
      <c r="K13" s="486"/>
      <c r="L13" s="486">
        <f>'Price Prep Sheet'!$AG$97</f>
        <v>11.699455499999999</v>
      </c>
      <c r="M13" s="486"/>
      <c r="N13" s="489"/>
      <c r="O13" s="490"/>
      <c r="P13" s="486">
        <f>'Price Prep Sheet'!$AG$98</f>
        <v>10.975180499999999</v>
      </c>
      <c r="Q13" s="486"/>
      <c r="R13" s="489"/>
      <c r="S13" s="488"/>
      <c r="T13" s="486">
        <f>'Price Prep Sheet'!$AG$99</f>
        <v>10.613042999999999</v>
      </c>
      <c r="U13" s="486"/>
      <c r="V13" s="491"/>
      <c r="W13" s="486"/>
      <c r="X13" s="489">
        <f>'Price Prep Sheet'!$AG$100</f>
        <v>10.43197425</v>
      </c>
      <c r="Y13" s="492"/>
      <c r="Z13" s="491"/>
      <c r="AA13" s="493">
        <f>'Price Prep Sheet'!$AG$101</f>
        <v>10.371618</v>
      </c>
      <c r="AB13" s="493">
        <f>'Price Prep Sheet'!$AG$102</f>
        <v>10.31126175</v>
      </c>
      <c r="AC13" s="493">
        <f>'Price Prep Sheet'!$AG$103</f>
        <v>10.281083625000001</v>
      </c>
    </row>
    <row r="14" spans="1:29" s="436" customFormat="1" x14ac:dyDescent="0.25">
      <c r="A14" s="271">
        <v>22000</v>
      </c>
      <c r="B14" s="524">
        <f t="shared" si="0"/>
        <v>22</v>
      </c>
      <c r="C14" s="525">
        <f t="shared" si="1"/>
        <v>0</v>
      </c>
      <c r="D14" s="486">
        <f>'Price Prep Sheet'!$AG$104</f>
        <v>28.575062999999993</v>
      </c>
      <c r="E14" s="486"/>
      <c r="F14" s="489"/>
      <c r="G14" s="488"/>
      <c r="H14" s="486">
        <f>'Price Prep Sheet'!$AG$105</f>
        <v>15.369115499999999</v>
      </c>
      <c r="I14" s="486"/>
      <c r="J14" s="489"/>
      <c r="K14" s="486"/>
      <c r="L14" s="486">
        <f>'Price Prep Sheet'!$AG$106</f>
        <v>12.472015499999999</v>
      </c>
      <c r="M14" s="486"/>
      <c r="N14" s="489"/>
      <c r="O14" s="490"/>
      <c r="P14" s="486">
        <f>'Price Prep Sheet'!$AG$107</f>
        <v>11.747740499999999</v>
      </c>
      <c r="Q14" s="486"/>
      <c r="R14" s="489"/>
      <c r="S14" s="488"/>
      <c r="T14" s="486">
        <f>'Price Prep Sheet'!$AG$108</f>
        <v>11.385603</v>
      </c>
      <c r="U14" s="486"/>
      <c r="V14" s="491"/>
      <c r="W14" s="486"/>
      <c r="X14" s="489">
        <f>'Price Prep Sheet'!$AG$109</f>
        <v>11.20453425</v>
      </c>
      <c r="Y14" s="492"/>
      <c r="Z14" s="491"/>
      <c r="AA14" s="489">
        <f>'Price Prep Sheet'!$AG$110</f>
        <v>11.144178</v>
      </c>
      <c r="AB14" s="489">
        <f>'Price Prep Sheet'!$AG$111</f>
        <v>11.08382175</v>
      </c>
      <c r="AC14" s="489">
        <f>'Price Prep Sheet'!$AG$112</f>
        <v>11.053643624999999</v>
      </c>
    </row>
    <row r="15" spans="1:29" s="436" customFormat="1" ht="15.6" x14ac:dyDescent="0.3">
      <c r="A15" s="362">
        <v>24000</v>
      </c>
      <c r="B15" s="524">
        <f t="shared" si="0"/>
        <v>24</v>
      </c>
      <c r="C15" s="525">
        <f t="shared" si="1"/>
        <v>0</v>
      </c>
      <c r="D15" s="486">
        <f>'Price Prep Sheet'!$AG$113</f>
        <v>30.120182999999997</v>
      </c>
      <c r="E15" s="486"/>
      <c r="F15" s="489"/>
      <c r="G15" s="488"/>
      <c r="H15" s="486">
        <f>'Price Prep Sheet'!$AG$114</f>
        <v>16.141675500000002</v>
      </c>
      <c r="I15" s="486"/>
      <c r="J15" s="489"/>
      <c r="K15" s="486"/>
      <c r="L15" s="486">
        <f>'Price Prep Sheet'!$AG$115</f>
        <v>13.2445755</v>
      </c>
      <c r="M15" s="486"/>
      <c r="N15" s="489"/>
      <c r="O15" s="490"/>
      <c r="P15" s="486">
        <f>'Price Prep Sheet'!$AG$116</f>
        <v>12.520300500000001</v>
      </c>
      <c r="Q15" s="486"/>
      <c r="R15" s="489"/>
      <c r="S15" s="494"/>
      <c r="T15" s="486">
        <f>'Price Prep Sheet'!$AG$117</f>
        <v>12.158163000000002</v>
      </c>
      <c r="U15" s="492"/>
      <c r="V15" s="491"/>
      <c r="W15" s="486"/>
      <c r="X15" s="489">
        <f>'Price Prep Sheet'!$AG$118</f>
        <v>11.97709425</v>
      </c>
      <c r="Y15" s="492"/>
      <c r="Z15" s="491"/>
      <c r="AA15" s="489">
        <f>'Price Prep Sheet'!$AG$119</f>
        <v>11.916738</v>
      </c>
      <c r="AB15" s="489">
        <f>'Price Prep Sheet'!$AG$120</f>
        <v>11.856381750000001</v>
      </c>
      <c r="AC15" s="489">
        <f>'Price Prep Sheet'!$AG$121</f>
        <v>11.826203625</v>
      </c>
    </row>
    <row r="16" spans="1:29" s="436" customFormat="1" ht="15.6" thickBot="1" x14ac:dyDescent="0.3">
      <c r="A16" s="271">
        <v>26000</v>
      </c>
      <c r="B16" s="524">
        <f t="shared" si="0"/>
        <v>26</v>
      </c>
      <c r="C16" s="525">
        <f t="shared" si="1"/>
        <v>0</v>
      </c>
      <c r="D16" s="486">
        <f>'Price Prep Sheet'!$AG$122</f>
        <v>31.665302999999998</v>
      </c>
      <c r="E16" s="486"/>
      <c r="F16" s="489"/>
      <c r="G16" s="488"/>
      <c r="H16" s="486">
        <f>'Price Prep Sheet'!$AG$123</f>
        <v>16.9142355</v>
      </c>
      <c r="I16" s="486"/>
      <c r="J16" s="489"/>
      <c r="K16" s="486"/>
      <c r="L16" s="486">
        <f>'Price Prep Sheet'!$AG$124</f>
        <v>14.0171355</v>
      </c>
      <c r="M16" s="486"/>
      <c r="N16" s="489"/>
      <c r="O16" s="490"/>
      <c r="P16" s="486">
        <f>'Price Prep Sheet'!$AG$125</f>
        <v>13.292860500000002</v>
      </c>
      <c r="Q16" s="486"/>
      <c r="R16" s="489"/>
      <c r="S16" s="494"/>
      <c r="T16" s="486">
        <f>'Price Prep Sheet'!$AG$126</f>
        <v>12.930723</v>
      </c>
      <c r="U16" s="492"/>
      <c r="V16" s="495"/>
      <c r="W16" s="486"/>
      <c r="X16" s="489">
        <f>'Price Prep Sheet'!$AG$127</f>
        <v>12.749654249999999</v>
      </c>
      <c r="Y16" s="492"/>
      <c r="Z16" s="491"/>
      <c r="AA16" s="489">
        <f>'Price Prep Sheet'!$AG$128</f>
        <v>12.689298000000001</v>
      </c>
      <c r="AB16" s="489">
        <f>'Price Prep Sheet'!$AG$129</f>
        <v>12.628941749999999</v>
      </c>
      <c r="AC16" s="489">
        <f>'Price Prep Sheet'!$AG$130</f>
        <v>12.598763625000002</v>
      </c>
    </row>
    <row r="17" spans="1:32" s="436" customFormat="1" ht="15.6" thickBot="1" x14ac:dyDescent="0.3">
      <c r="A17" s="271">
        <v>28000</v>
      </c>
      <c r="B17" s="526">
        <f t="shared" si="0"/>
        <v>28</v>
      </c>
      <c r="C17" s="527">
        <f t="shared" si="1"/>
        <v>0</v>
      </c>
      <c r="D17" s="496">
        <f>'Price Prep Sheet'!$AG$131</f>
        <v>33.210422999999999</v>
      </c>
      <c r="E17" s="496"/>
      <c r="F17" s="497"/>
      <c r="G17" s="498"/>
      <c r="H17" s="496">
        <f>'Price Prep Sheet'!$AG$132</f>
        <v>17.686795500000002</v>
      </c>
      <c r="I17" s="496"/>
      <c r="J17" s="497"/>
      <c r="K17" s="496"/>
      <c r="L17" s="496">
        <f>'Price Prep Sheet'!$AG$133</f>
        <v>14.789695500000001</v>
      </c>
      <c r="M17" s="496"/>
      <c r="N17" s="497"/>
      <c r="O17" s="499"/>
      <c r="P17" s="496">
        <f>'Price Prep Sheet'!$AG$134</f>
        <v>14.065420500000002</v>
      </c>
      <c r="Q17" s="496"/>
      <c r="R17" s="497"/>
      <c r="S17" s="500"/>
      <c r="T17" s="496">
        <f>'Price Prep Sheet'!$AG$135</f>
        <v>13.703283000000003</v>
      </c>
      <c r="U17" s="501"/>
      <c r="V17" s="502"/>
      <c r="W17" s="496"/>
      <c r="X17" s="497">
        <f>'Price Prep Sheet'!$AG$136</f>
        <v>13.522214249999999</v>
      </c>
      <c r="Y17" s="492"/>
      <c r="Z17" s="495"/>
      <c r="AA17" s="489">
        <f>'Price Prep Sheet'!$AG$137</f>
        <v>13.461857999999999</v>
      </c>
      <c r="AB17" s="489">
        <f>'Price Prep Sheet'!$AG$138</f>
        <v>13.40150175</v>
      </c>
      <c r="AC17" s="489">
        <f>'Price Prep Sheet'!$AG$139</f>
        <v>13.371323625</v>
      </c>
    </row>
    <row r="18" spans="1:32" s="436" customFormat="1" ht="15.6" x14ac:dyDescent="0.3">
      <c r="A18" s="362">
        <v>30000</v>
      </c>
      <c r="C18" s="528"/>
      <c r="D18" s="486">
        <f>'Price Prep Sheet'!$AG$140</f>
        <v>34.755542999999996</v>
      </c>
      <c r="E18" s="486"/>
      <c r="F18" s="486"/>
      <c r="G18" s="486"/>
      <c r="H18" s="486">
        <f>'Price Prep Sheet'!$AG$141</f>
        <v>18.459355500000001</v>
      </c>
      <c r="I18" s="486"/>
      <c r="J18" s="486"/>
      <c r="K18" s="486"/>
      <c r="L18" s="486">
        <f>'Price Prep Sheet'!$AG$142</f>
        <v>15.562255499999999</v>
      </c>
      <c r="M18" s="486"/>
      <c r="N18" s="486"/>
      <c r="O18" s="503"/>
      <c r="P18" s="486">
        <f>'Price Prep Sheet'!$AG$143</f>
        <v>14.8379805</v>
      </c>
      <c r="Q18" s="486"/>
      <c r="R18" s="486"/>
      <c r="S18" s="486"/>
      <c r="T18" s="486">
        <f>'Price Prep Sheet'!$AG$144</f>
        <v>14.475842999999999</v>
      </c>
      <c r="U18" s="486"/>
      <c r="V18" s="486"/>
      <c r="W18" s="486"/>
      <c r="X18" s="489">
        <f>'Price Prep Sheet'!$AG$145</f>
        <v>14.29477425</v>
      </c>
      <c r="Y18" s="504"/>
      <c r="Z18" s="504"/>
      <c r="AA18" s="489">
        <f>'Price Prep Sheet'!$AG$146</f>
        <v>14.234418</v>
      </c>
      <c r="AB18" s="489">
        <f>'Price Prep Sheet'!$AG$147</f>
        <v>14.174061750000002</v>
      </c>
      <c r="AC18" s="489">
        <f>'Price Prep Sheet'!$AG$148</f>
        <v>14.143883625000001</v>
      </c>
      <c r="AE18" s="529"/>
      <c r="AF18" s="529"/>
    </row>
    <row r="19" spans="1:32" s="436" customFormat="1" ht="15.6" x14ac:dyDescent="0.3">
      <c r="A19" s="362">
        <v>32000</v>
      </c>
      <c r="C19" s="528"/>
      <c r="D19" s="486">
        <f>'Price Prep Sheet'!$AG$149</f>
        <v>36.300663</v>
      </c>
      <c r="E19" s="486"/>
      <c r="F19" s="486"/>
      <c r="G19" s="486"/>
      <c r="H19" s="486">
        <f>'Price Prep Sheet'!$AG$150</f>
        <v>19.231915499999999</v>
      </c>
      <c r="I19" s="486"/>
      <c r="J19" s="486"/>
      <c r="K19" s="486"/>
      <c r="L19" s="486">
        <f>'Price Prep Sheet'!$AG$151</f>
        <v>16.334815500000001</v>
      </c>
      <c r="M19" s="486"/>
      <c r="N19" s="486"/>
      <c r="O19" s="503"/>
      <c r="P19" s="486">
        <f>'Price Prep Sheet'!$AG$152</f>
        <v>15.610540500000001</v>
      </c>
      <c r="Q19" s="486"/>
      <c r="R19" s="486"/>
      <c r="S19" s="486"/>
      <c r="T19" s="486">
        <f>'Price Prep Sheet'!$AG$153</f>
        <v>15.248403000000001</v>
      </c>
      <c r="U19" s="486"/>
      <c r="V19" s="486"/>
      <c r="W19" s="486"/>
      <c r="X19" s="489">
        <f>'Price Prep Sheet'!$AG$154</f>
        <v>15.067334250000002</v>
      </c>
      <c r="Y19" s="504"/>
      <c r="Z19" s="504"/>
      <c r="AA19" s="493">
        <f>'Price Prep Sheet'!$AG$155</f>
        <v>15.006978</v>
      </c>
      <c r="AB19" s="493">
        <f>'Price Prep Sheet'!$AG$156</f>
        <v>14.946621750000002</v>
      </c>
      <c r="AC19" s="493">
        <f>'Price Prep Sheet'!$AG$157</f>
        <v>14.916443624999999</v>
      </c>
      <c r="AE19" s="530"/>
      <c r="AF19" s="529"/>
    </row>
    <row r="20" spans="1:32" s="436" customFormat="1" ht="15.6" x14ac:dyDescent="0.3">
      <c r="A20" s="362">
        <v>35000</v>
      </c>
      <c r="C20" s="528"/>
      <c r="D20" s="486">
        <f>'Price Prep Sheet'!$AG$158</f>
        <v>38.618342999999996</v>
      </c>
      <c r="E20" s="486"/>
      <c r="F20" s="486"/>
      <c r="G20" s="486"/>
      <c r="H20" s="486">
        <f>'Price Prep Sheet'!$AG$159</f>
        <v>20.390755499999997</v>
      </c>
      <c r="I20" s="486"/>
      <c r="J20" s="486"/>
      <c r="K20" s="486"/>
      <c r="L20" s="486">
        <f>'Price Prep Sheet'!$AG$160</f>
        <v>17.493655500000003</v>
      </c>
      <c r="M20" s="486"/>
      <c r="N20" s="486"/>
      <c r="O20" s="503"/>
      <c r="P20" s="486">
        <f>'Price Prep Sheet'!$AG$161</f>
        <v>16.7693805</v>
      </c>
      <c r="Q20" s="486"/>
      <c r="R20" s="486"/>
      <c r="S20" s="486"/>
      <c r="T20" s="486">
        <f>'Price Prep Sheet'!$AG$162</f>
        <v>16.407243000000001</v>
      </c>
      <c r="U20" s="486"/>
      <c r="V20" s="486"/>
      <c r="W20" s="486"/>
      <c r="X20" s="489">
        <f>'Price Prep Sheet'!$AG$163</f>
        <v>16.22617425</v>
      </c>
      <c r="Y20" s="504"/>
      <c r="Z20" s="504"/>
      <c r="AA20" s="489">
        <f>'Price Prep Sheet'!$AG$164</f>
        <v>16.165818000000002</v>
      </c>
      <c r="AB20" s="489">
        <f>'Price Prep Sheet'!$AG$165</f>
        <v>16.10546175</v>
      </c>
      <c r="AC20" s="489">
        <f>'Price Prep Sheet'!$AG$166</f>
        <v>16.075283625000001</v>
      </c>
      <c r="AE20" s="530"/>
      <c r="AF20" s="529"/>
    </row>
    <row r="21" spans="1:32" s="436" customFormat="1" ht="15.6" x14ac:dyDescent="0.3">
      <c r="A21" s="362">
        <v>40000</v>
      </c>
      <c r="C21" s="528"/>
      <c r="D21" s="486">
        <f>'Price Prep Sheet'!$AG$167</f>
        <v>42.481143000000003</v>
      </c>
      <c r="E21" s="486"/>
      <c r="F21" s="486"/>
      <c r="G21" s="486"/>
      <c r="H21" s="486">
        <f>'Price Prep Sheet'!$AG$168</f>
        <v>22.322155500000001</v>
      </c>
      <c r="I21" s="486"/>
      <c r="J21" s="486"/>
      <c r="K21" s="486"/>
      <c r="L21" s="486">
        <f>'Price Prep Sheet'!$AG$169</f>
        <v>19.425055500000003</v>
      </c>
      <c r="M21" s="486"/>
      <c r="N21" s="486"/>
      <c r="O21" s="503"/>
      <c r="P21" s="486">
        <f>'Price Prep Sheet'!$AG$170</f>
        <v>18.7007805</v>
      </c>
      <c r="Q21" s="486"/>
      <c r="R21" s="486"/>
      <c r="S21" s="486"/>
      <c r="T21" s="486">
        <f>'Price Prep Sheet'!$AG$171</f>
        <v>18.338643000000001</v>
      </c>
      <c r="U21" s="486"/>
      <c r="V21" s="486"/>
      <c r="W21" s="486"/>
      <c r="X21" s="489">
        <f>'Price Prep Sheet'!$AG$172</f>
        <v>18.157574250000003</v>
      </c>
      <c r="Y21" s="504"/>
      <c r="Z21" s="504"/>
      <c r="AA21" s="489">
        <f>'Price Prep Sheet'!$AG$173</f>
        <v>18.097218000000002</v>
      </c>
      <c r="AB21" s="489">
        <f>'Price Prep Sheet'!$AG$174</f>
        <v>18.03686175</v>
      </c>
      <c r="AC21" s="486">
        <f>'Price Prep Sheet'!$AG$175</f>
        <v>18.006683625000001</v>
      </c>
      <c r="AE21" s="530"/>
      <c r="AF21" s="529"/>
    </row>
    <row r="22" spans="1:32" s="436" customFormat="1" ht="15.6" x14ac:dyDescent="0.3">
      <c r="A22" s="362">
        <v>45000</v>
      </c>
      <c r="C22" s="528"/>
      <c r="D22" s="486">
        <f>'Price Prep Sheet'!$AG$176</f>
        <v>46.343942999999996</v>
      </c>
      <c r="E22" s="486"/>
      <c r="F22" s="486"/>
      <c r="G22" s="486"/>
      <c r="H22" s="486">
        <f>'Price Prep Sheet'!$AG$177</f>
        <v>24.253555499999997</v>
      </c>
      <c r="I22" s="486"/>
      <c r="J22" s="486"/>
      <c r="K22" s="486"/>
      <c r="L22" s="486">
        <f>'Price Prep Sheet'!$AG$178</f>
        <v>21.356455499999999</v>
      </c>
      <c r="M22" s="486"/>
      <c r="N22" s="486"/>
      <c r="O22" s="503"/>
      <c r="P22" s="486">
        <f>'Price Prep Sheet'!$AG$179</f>
        <v>20.6321805</v>
      </c>
      <c r="Q22" s="486"/>
      <c r="R22" s="486"/>
      <c r="S22" s="486"/>
      <c r="T22" s="486">
        <f>'Price Prep Sheet'!$AG$180</f>
        <v>20.270043000000001</v>
      </c>
      <c r="U22" s="486"/>
      <c r="V22" s="486"/>
      <c r="W22" s="486"/>
      <c r="X22" s="489">
        <f>'Price Prep Sheet'!$AG$181</f>
        <v>20.08897425</v>
      </c>
      <c r="Y22" s="504"/>
      <c r="Z22" s="504"/>
      <c r="AA22" s="489">
        <f>'Price Prep Sheet'!$AG$182</f>
        <v>20.028617999999998</v>
      </c>
      <c r="AB22" s="489">
        <f>'Price Prep Sheet'!$AG$183</f>
        <v>19.968261750000003</v>
      </c>
      <c r="AC22" s="489">
        <f>'Price Prep Sheet'!$AG$184</f>
        <v>19.938083625000001</v>
      </c>
      <c r="AE22" s="530"/>
      <c r="AF22" s="529"/>
    </row>
    <row r="23" spans="1:32" s="436" customFormat="1" ht="16.2" thickBot="1" x14ac:dyDescent="0.35">
      <c r="A23" s="362">
        <v>50000</v>
      </c>
      <c r="B23" s="552"/>
      <c r="C23" s="553"/>
      <c r="D23" s="496">
        <f>'Price Prep Sheet'!$AG$185</f>
        <v>50.206743000000003</v>
      </c>
      <c r="E23" s="496"/>
      <c r="F23" s="496"/>
      <c r="G23" s="496"/>
      <c r="H23" s="496">
        <f>'Price Prep Sheet'!$AG$186</f>
        <v>26.184955500000001</v>
      </c>
      <c r="I23" s="496"/>
      <c r="J23" s="496"/>
      <c r="K23" s="496"/>
      <c r="L23" s="496">
        <f>'Price Prep Sheet'!$AG$187</f>
        <v>23.287855499999996</v>
      </c>
      <c r="M23" s="496"/>
      <c r="N23" s="496"/>
      <c r="O23" s="505"/>
      <c r="P23" s="496">
        <f>'Price Prep Sheet'!$AG$188</f>
        <v>22.563580499999997</v>
      </c>
      <c r="Q23" s="496"/>
      <c r="R23" s="496"/>
      <c r="S23" s="496"/>
      <c r="T23" s="496">
        <f>'Price Prep Sheet'!$AG$189</f>
        <v>22.201442999999998</v>
      </c>
      <c r="U23" s="496"/>
      <c r="V23" s="496"/>
      <c r="W23" s="496"/>
      <c r="X23" s="497">
        <f>'Price Prep Sheet'!$AG$190</f>
        <v>22.02037425</v>
      </c>
      <c r="Y23" s="504"/>
      <c r="Z23" s="504"/>
      <c r="AA23" s="489">
        <f>'Price Prep Sheet'!$AG$191</f>
        <v>21.960017999999998</v>
      </c>
      <c r="AB23" s="489">
        <f>'Price Prep Sheet'!$AG$192</f>
        <v>21.899661749999993</v>
      </c>
      <c r="AC23" s="489">
        <f>'Price Prep Sheet'!$AG$193</f>
        <v>21.869483625000001</v>
      </c>
      <c r="AE23" s="530"/>
      <c r="AF23" s="529"/>
    </row>
    <row r="24" spans="1:32" s="436" customFormat="1" ht="15.6" x14ac:dyDescent="0.3">
      <c r="A24" s="61">
        <v>60000</v>
      </c>
      <c r="C24" s="528"/>
      <c r="D24" s="486">
        <f>'Price Prep Sheet'!$AG$194</f>
        <v>55.035242999999994</v>
      </c>
      <c r="E24" s="486"/>
      <c r="F24" s="486"/>
      <c r="G24" s="486"/>
      <c r="H24" s="486">
        <f>'Price Prep Sheet'!$AG$195</f>
        <v>28.5992055</v>
      </c>
      <c r="I24" s="486"/>
      <c r="J24" s="486"/>
      <c r="K24" s="486"/>
      <c r="L24" s="486">
        <f>'Price Prep Sheet'!$AG$196</f>
        <v>26.6678055</v>
      </c>
      <c r="M24" s="486"/>
      <c r="N24" s="486"/>
      <c r="O24" s="503"/>
      <c r="P24" s="486">
        <f>'Price Prep Sheet'!$AG$197</f>
        <v>26.184955500000001</v>
      </c>
      <c r="Q24" s="486"/>
      <c r="R24" s="486"/>
      <c r="S24" s="486"/>
      <c r="T24" s="486">
        <f>'Price Prep Sheet'!$AG$198</f>
        <v>25.943530500000001</v>
      </c>
      <c r="U24" s="486"/>
      <c r="V24" s="486"/>
      <c r="W24" s="486"/>
      <c r="X24" s="486">
        <f>'Price Prep Sheet'!$AG$199</f>
        <v>25.822818000000002</v>
      </c>
      <c r="Y24" s="486"/>
      <c r="Z24" s="486"/>
      <c r="AA24" s="486">
        <f>'Price Prep Sheet'!$AG$200</f>
        <v>25.782580499999995</v>
      </c>
      <c r="AB24" s="486">
        <f>'Price Prep Sheet'!$AG$201</f>
        <v>25.742342999999998</v>
      </c>
      <c r="AC24" s="486">
        <f>'Price Prep Sheet'!$AG$202</f>
        <v>25.72222425</v>
      </c>
      <c r="AE24" s="530"/>
      <c r="AF24" s="529"/>
    </row>
    <row r="25" spans="1:32" s="436" customFormat="1" ht="15.6" x14ac:dyDescent="0.3">
      <c r="A25" s="61">
        <v>70000</v>
      </c>
      <c r="C25" s="528"/>
      <c r="D25" s="486">
        <f>'Price Prep Sheet'!$AG$203</f>
        <v>62.760843000000001</v>
      </c>
      <c r="E25" s="486"/>
      <c r="F25" s="486"/>
      <c r="G25" s="486"/>
      <c r="H25" s="486">
        <f>'Price Prep Sheet'!$AG$204</f>
        <v>32.462005499999997</v>
      </c>
      <c r="I25" s="486"/>
      <c r="J25" s="486"/>
      <c r="K25" s="486"/>
      <c r="L25" s="486">
        <f>'Price Prep Sheet'!$AG$205</f>
        <v>30.5306055</v>
      </c>
      <c r="M25" s="486"/>
      <c r="N25" s="486"/>
      <c r="O25" s="503"/>
      <c r="P25" s="486">
        <f>'Price Prep Sheet'!$AG$206</f>
        <v>30.047755500000001</v>
      </c>
      <c r="Q25" s="486"/>
      <c r="R25" s="486"/>
      <c r="S25" s="486"/>
      <c r="T25" s="486">
        <f>'Price Prep Sheet'!$AG$207</f>
        <v>29.806330500000001</v>
      </c>
      <c r="U25" s="486"/>
      <c r="V25" s="486"/>
      <c r="W25" s="486"/>
      <c r="X25" s="486">
        <f>'Price Prep Sheet'!$AG$208</f>
        <v>29.685618000000002</v>
      </c>
      <c r="Y25" s="486"/>
      <c r="Z25" s="486"/>
      <c r="AA25" s="486">
        <f>'Price Prep Sheet'!$AG$209</f>
        <v>29.645380499999998</v>
      </c>
      <c r="AB25" s="486">
        <f>'Price Prep Sheet'!$AG$210</f>
        <v>29.605142999999998</v>
      </c>
      <c r="AC25" s="486">
        <f>'Price Prep Sheet'!$AG$211</f>
        <v>29.585024249999996</v>
      </c>
      <c r="AE25" s="530"/>
      <c r="AF25" s="529"/>
    </row>
    <row r="26" spans="1:32" s="436" customFormat="1" ht="15.6" x14ac:dyDescent="0.3">
      <c r="A26" s="61">
        <v>80000</v>
      </c>
      <c r="C26" s="528"/>
      <c r="D26" s="486">
        <f>'Price Prep Sheet'!$AG$212</f>
        <v>70.486443000000008</v>
      </c>
      <c r="E26" s="486"/>
      <c r="F26" s="486"/>
      <c r="G26" s="486"/>
      <c r="H26" s="486">
        <f>'Price Prep Sheet'!$AG$213</f>
        <v>36.324805499999997</v>
      </c>
      <c r="I26" s="486"/>
      <c r="J26" s="486"/>
      <c r="K26" s="486"/>
      <c r="L26" s="486">
        <f>'Price Prep Sheet'!$AG$214</f>
        <v>34.3934055</v>
      </c>
      <c r="M26" s="486"/>
      <c r="N26" s="486"/>
      <c r="O26" s="486"/>
      <c r="P26" s="486">
        <f>'Price Prep Sheet'!$AG$215</f>
        <v>33.910555500000001</v>
      </c>
      <c r="Q26" s="486"/>
      <c r="R26" s="486"/>
      <c r="S26" s="486"/>
      <c r="T26" s="486">
        <f>'Price Prep Sheet'!$AG$216</f>
        <v>33.669130500000001</v>
      </c>
      <c r="U26" s="486"/>
      <c r="V26" s="486"/>
      <c r="W26" s="486"/>
      <c r="X26" s="486">
        <f>'Price Prep Sheet'!$AG$217</f>
        <v>33.548417999999998</v>
      </c>
      <c r="Y26" s="486"/>
      <c r="Z26" s="486"/>
      <c r="AA26" s="486">
        <f>'Price Prep Sheet'!$AG$218</f>
        <v>33.508180500000002</v>
      </c>
      <c r="AB26" s="486">
        <f>'Price Prep Sheet'!$AG$219</f>
        <v>33.467942999999998</v>
      </c>
      <c r="AC26" s="486">
        <f>'Price Prep Sheet'!$AG$220</f>
        <v>33.447824249999996</v>
      </c>
      <c r="AE26" s="530"/>
      <c r="AF26" s="529"/>
    </row>
    <row r="27" spans="1:32" s="436" customFormat="1" ht="15.6" x14ac:dyDescent="0.3">
      <c r="A27" s="425">
        <v>90000</v>
      </c>
      <c r="C27" s="528"/>
      <c r="D27" s="486">
        <f>'Price Prep Sheet'!$AG$221</f>
        <v>78.212042999999994</v>
      </c>
      <c r="E27" s="486"/>
      <c r="F27" s="486"/>
      <c r="G27" s="486"/>
      <c r="H27" s="486">
        <f>'Price Prep Sheet'!$AG$222</f>
        <v>40.187605499999997</v>
      </c>
      <c r="I27" s="486"/>
      <c r="J27" s="486"/>
      <c r="K27" s="486"/>
      <c r="L27" s="486">
        <f>'Price Prep Sheet'!$AG$223</f>
        <v>38.256205499999993</v>
      </c>
      <c r="M27" s="486"/>
      <c r="N27" s="486"/>
      <c r="O27" s="486"/>
      <c r="P27" s="486">
        <f>'Price Prep Sheet'!$AG$224</f>
        <v>37.773355499999994</v>
      </c>
      <c r="Q27" s="486"/>
      <c r="R27" s="486"/>
      <c r="S27" s="486"/>
      <c r="T27" s="486">
        <f>'Price Prep Sheet'!$AG$225</f>
        <v>37.531930499999994</v>
      </c>
      <c r="U27" s="486"/>
      <c r="V27" s="486"/>
      <c r="W27" s="486"/>
      <c r="X27" s="486">
        <f>'Price Prep Sheet'!$AG$226</f>
        <v>37.411217999999998</v>
      </c>
      <c r="Y27" s="486"/>
      <c r="Z27" s="486"/>
      <c r="AA27" s="486">
        <f>'Price Prep Sheet'!$AG$227</f>
        <v>37.370980499999995</v>
      </c>
      <c r="AB27" s="486">
        <f>'Price Prep Sheet'!$AG$228</f>
        <v>37.330742999999991</v>
      </c>
      <c r="AC27" s="486">
        <f>'Price Prep Sheet'!$AG$229</f>
        <v>37.310624250000004</v>
      </c>
      <c r="AE27" s="530"/>
      <c r="AF27" s="529"/>
    </row>
    <row r="28" spans="1:32" s="436" customFormat="1" ht="15.6" x14ac:dyDescent="0.3">
      <c r="A28" s="426">
        <v>100000</v>
      </c>
      <c r="C28" s="528"/>
      <c r="D28" s="496">
        <f>'Price Prep Sheet'!$AG$230</f>
        <v>85.937643000000023</v>
      </c>
      <c r="E28" s="496"/>
      <c r="F28" s="496"/>
      <c r="G28" s="496"/>
      <c r="H28" s="496">
        <f>'Price Prep Sheet'!$AG$231</f>
        <v>44.050405499999997</v>
      </c>
      <c r="I28" s="496"/>
      <c r="J28" s="496"/>
      <c r="K28" s="496"/>
      <c r="L28" s="496">
        <f>'Price Prep Sheet'!$AG$232</f>
        <v>42.119005499999993</v>
      </c>
      <c r="M28" s="496"/>
      <c r="N28" s="496"/>
      <c r="O28" s="496"/>
      <c r="P28" s="496">
        <f>'Price Prep Sheet'!$AG$233</f>
        <v>41.636155499999994</v>
      </c>
      <c r="Q28" s="496"/>
      <c r="R28" s="496"/>
      <c r="S28" s="496"/>
      <c r="T28" s="496">
        <f>'Price Prep Sheet'!$AG$234</f>
        <v>41.394730499999994</v>
      </c>
      <c r="U28" s="496"/>
      <c r="V28" s="496"/>
      <c r="W28" s="496"/>
      <c r="X28" s="496">
        <f>'Price Prep Sheet'!$AG$235</f>
        <v>41.274017999999998</v>
      </c>
      <c r="Y28" s="496"/>
      <c r="Z28" s="496"/>
      <c r="AA28" s="496">
        <f>'Price Prep Sheet'!$AG$236</f>
        <v>41.233780499999995</v>
      </c>
      <c r="AB28" s="496">
        <f>'Price Prep Sheet'!$AG$237</f>
        <v>41.193542999999991</v>
      </c>
      <c r="AC28" s="496">
        <f>'Price Prep Sheet'!$AH$238</f>
        <v>49.40810909999999</v>
      </c>
      <c r="AE28" s="529"/>
      <c r="AF28" s="529"/>
    </row>
    <row r="29" spans="1:32" s="436" customFormat="1" ht="15.6" x14ac:dyDescent="0.3">
      <c r="A29" s="425">
        <v>110000</v>
      </c>
      <c r="B29" s="554"/>
      <c r="C29" s="555"/>
      <c r="D29" s="486">
        <f>'Price Prep Sheet'!$AG$239</f>
        <v>93.663243000000008</v>
      </c>
      <c r="E29" s="486"/>
      <c r="F29" s="486"/>
      <c r="G29" s="486"/>
      <c r="H29" s="486">
        <f>'Price Prep Sheet'!$AG$240</f>
        <v>47.913205500000004</v>
      </c>
      <c r="I29" s="486"/>
      <c r="J29" s="486"/>
      <c r="K29" s="486"/>
      <c r="L29" s="486">
        <f>'Price Prep Sheet'!$AG$241</f>
        <v>45.981805500000007</v>
      </c>
      <c r="M29" s="486"/>
      <c r="N29" s="486"/>
      <c r="O29" s="503"/>
      <c r="P29" s="486">
        <f>'Price Prep Sheet'!$AG$242</f>
        <v>45.498955499999994</v>
      </c>
      <c r="Q29" s="486"/>
      <c r="R29" s="486"/>
      <c r="S29" s="486"/>
      <c r="T29" s="486">
        <f>'Price Prep Sheet'!$AG$243</f>
        <v>45.257530499999994</v>
      </c>
      <c r="U29" s="486"/>
      <c r="V29" s="486"/>
      <c r="W29" s="486"/>
      <c r="X29" s="486">
        <f>'Price Prep Sheet'!$AG$244</f>
        <v>45.136817999999998</v>
      </c>
      <c r="Y29" s="486"/>
      <c r="Z29" s="486"/>
      <c r="AA29" s="486">
        <f>'Price Prep Sheet'!$AG$245</f>
        <v>45.096580499999995</v>
      </c>
      <c r="AB29" s="486">
        <f>'Price Prep Sheet'!$AG$246</f>
        <v>45.056342999999998</v>
      </c>
      <c r="AC29" s="486">
        <f>'Price Prep Sheet'!$AG$247</f>
        <v>45.036224249999997</v>
      </c>
      <c r="AE29" s="529"/>
      <c r="AF29" s="529"/>
    </row>
    <row r="30" spans="1:32" s="436" customFormat="1" ht="15.6" x14ac:dyDescent="0.3">
      <c r="A30" s="425">
        <v>125000</v>
      </c>
      <c r="B30" s="554"/>
      <c r="C30" s="555"/>
      <c r="D30" s="486">
        <f>'Price Prep Sheet'!$AG$248</f>
        <v>105.251643</v>
      </c>
      <c r="E30" s="486"/>
      <c r="F30" s="486"/>
      <c r="G30" s="486"/>
      <c r="H30" s="486">
        <f>'Price Prep Sheet'!$AG$249</f>
        <v>53.7074055</v>
      </c>
      <c r="I30" s="486"/>
      <c r="J30" s="486"/>
      <c r="K30" s="486"/>
      <c r="L30" s="486">
        <f>'Price Prep Sheet'!$AG$250</f>
        <v>51.776005499999997</v>
      </c>
      <c r="M30" s="486"/>
      <c r="N30" s="486"/>
      <c r="O30" s="503"/>
      <c r="P30" s="486">
        <f>'Price Prep Sheet'!$AG$251</f>
        <v>51.293155499999997</v>
      </c>
      <c r="Q30" s="486"/>
      <c r="R30" s="486"/>
      <c r="S30" s="486"/>
      <c r="T30" s="486">
        <f>'Price Prep Sheet'!$AG$252</f>
        <v>51.051730499999991</v>
      </c>
      <c r="U30" s="486"/>
      <c r="V30" s="486"/>
      <c r="W30" s="486"/>
      <c r="X30" s="486">
        <f>'Price Prep Sheet'!$AG$253</f>
        <v>50.931017999999995</v>
      </c>
      <c r="Y30" s="486"/>
      <c r="Z30" s="486"/>
      <c r="AA30" s="486">
        <f>'Price Prep Sheet'!$AG$254</f>
        <v>50.890780499999991</v>
      </c>
      <c r="AB30" s="486">
        <f>'Price Prep Sheet'!$AG$255</f>
        <v>50.850543000000002</v>
      </c>
      <c r="AC30" s="486">
        <f>'Price Prep Sheet'!$AG$256</f>
        <v>50.830424250000007</v>
      </c>
    </row>
    <row r="31" spans="1:32" s="436" customFormat="1" ht="15.6" x14ac:dyDescent="0.3">
      <c r="A31" s="425">
        <v>150000</v>
      </c>
      <c r="B31" s="554"/>
      <c r="C31" s="428">
        <v>2</v>
      </c>
      <c r="D31" s="486">
        <f>'Price Prep Sheet'!$AG$257</f>
        <v>124.56564299999999</v>
      </c>
      <c r="E31" s="506">
        <v>1.5</v>
      </c>
      <c r="F31" s="506"/>
      <c r="G31" s="506">
        <v>1</v>
      </c>
      <c r="H31" s="507">
        <f>'Price Prep Sheet'!$AG$258</f>
        <v>63.364405499999997</v>
      </c>
      <c r="I31" s="506">
        <v>0.9</v>
      </c>
      <c r="J31" s="506"/>
      <c r="K31" s="506">
        <v>0.9</v>
      </c>
      <c r="L31" s="507">
        <f>'Price Prep Sheet'!$AG$259</f>
        <v>61.433005499999993</v>
      </c>
      <c r="M31" s="506">
        <v>0.8</v>
      </c>
      <c r="N31" s="506"/>
      <c r="O31" s="506">
        <v>0.8</v>
      </c>
      <c r="P31" s="507">
        <f>'Price Prep Sheet'!$AG$260</f>
        <v>60.950155499999994</v>
      </c>
      <c r="Q31" s="506">
        <v>0.7</v>
      </c>
      <c r="R31" s="506"/>
      <c r="S31" s="506">
        <v>0.7</v>
      </c>
      <c r="T31" s="486">
        <f>'Price Prep Sheet'!$AG$261</f>
        <v>60.708730499999994</v>
      </c>
      <c r="U31" s="506">
        <v>0.6</v>
      </c>
      <c r="V31" s="508"/>
      <c r="W31" s="506">
        <v>0.6</v>
      </c>
      <c r="X31" s="486">
        <f>'Price Prep Sheet'!$AG$262</f>
        <v>60.588018000000005</v>
      </c>
      <c r="Y31" s="506">
        <v>0.55000000000000004</v>
      </c>
      <c r="Z31" s="508"/>
      <c r="AA31" s="486">
        <f>'Price Prep Sheet'!$AG$263</f>
        <v>60.547780500000002</v>
      </c>
      <c r="AB31" s="486">
        <f>'Price Prep Sheet'!$AG$264</f>
        <v>60.507543000000005</v>
      </c>
      <c r="AC31" s="486">
        <f>'Price Prep Sheet'!$AG$265</f>
        <v>63.587424249999991</v>
      </c>
    </row>
    <row r="32" spans="1:32" x14ac:dyDescent="0.25">
      <c r="A32" s="423" t="s">
        <v>173</v>
      </c>
      <c r="C32" s="10"/>
      <c r="D32" s="11"/>
      <c r="E32" s="2"/>
      <c r="F32" s="2"/>
      <c r="G32" s="2"/>
      <c r="H32" s="2"/>
      <c r="I32" s="9"/>
      <c r="J32" s="2"/>
      <c r="K32" s="12"/>
      <c r="L32" s="2"/>
      <c r="M32" s="9"/>
      <c r="N32" s="2"/>
      <c r="O32" s="12"/>
      <c r="P32" s="2"/>
      <c r="Q32" s="9"/>
      <c r="R32" s="2"/>
      <c r="S32" s="2"/>
      <c r="T32" s="2"/>
      <c r="U32" s="9"/>
      <c r="V32" s="2"/>
      <c r="W32" s="2"/>
      <c r="X32" s="2"/>
      <c r="Y32" s="9"/>
      <c r="Z32" s="2"/>
    </row>
    <row r="33" spans="1:38" x14ac:dyDescent="0.25">
      <c r="A33" t="s">
        <v>171</v>
      </c>
      <c r="S33" s="2"/>
    </row>
    <row r="34" spans="1:38" x14ac:dyDescent="0.25">
      <c r="A34" t="s">
        <v>174</v>
      </c>
    </row>
    <row r="35" spans="1:38" x14ac:dyDescent="0.25">
      <c r="A35" t="s">
        <v>175</v>
      </c>
    </row>
    <row r="36" spans="1:38" x14ac:dyDescent="0.25">
      <c r="A36" t="s">
        <v>172</v>
      </c>
    </row>
    <row r="37" spans="1:38" x14ac:dyDescent="0.25">
      <c r="A37" t="s">
        <v>176</v>
      </c>
    </row>
    <row r="38" spans="1:38" x14ac:dyDescent="0.25">
      <c r="A38" t="s">
        <v>177</v>
      </c>
      <c r="I38" t="s">
        <v>10</v>
      </c>
      <c r="K38" t="s">
        <v>11</v>
      </c>
      <c r="L38" s="3"/>
      <c r="M38" s="3"/>
    </row>
    <row r="39" spans="1:38" x14ac:dyDescent="0.25">
      <c r="A39" t="s">
        <v>178</v>
      </c>
      <c r="K39" t="s">
        <v>12</v>
      </c>
      <c r="L39" s="3"/>
      <c r="M39" s="3"/>
    </row>
    <row r="40" spans="1:38" x14ac:dyDescent="0.25">
      <c r="A40" t="s">
        <v>179</v>
      </c>
      <c r="B40" t="s">
        <v>6</v>
      </c>
      <c r="K40" t="s">
        <v>13</v>
      </c>
      <c r="L40" s="3"/>
      <c r="M40" s="3"/>
    </row>
    <row r="41" spans="1:38" x14ac:dyDescent="0.25">
      <c r="B41" t="s">
        <v>7</v>
      </c>
      <c r="K41" t="s">
        <v>14</v>
      </c>
      <c r="L41" s="3"/>
      <c r="M41" s="3"/>
    </row>
    <row r="42" spans="1:38" x14ac:dyDescent="0.25">
      <c r="B42" t="s">
        <v>8</v>
      </c>
      <c r="K42" t="s">
        <v>15</v>
      </c>
      <c r="L42" s="3"/>
      <c r="M42" s="3"/>
    </row>
    <row r="43" spans="1:38" ht="13.2" x14ac:dyDescent="0.25">
      <c r="B43" t="s">
        <v>9</v>
      </c>
      <c r="C43"/>
      <c r="D43"/>
      <c r="K43" t="s">
        <v>16</v>
      </c>
    </row>
    <row r="44" spans="1:38" ht="13.2" x14ac:dyDescent="0.25">
      <c r="C44"/>
      <c r="D44"/>
    </row>
    <row r="45" spans="1:38" ht="13.2" x14ac:dyDescent="0.25">
      <c r="C45"/>
      <c r="D45"/>
    </row>
    <row r="46" spans="1:38" ht="13.2" x14ac:dyDescent="0.25">
      <c r="C46"/>
      <c r="D46"/>
    </row>
    <row r="47" spans="1:38" ht="13.2" x14ac:dyDescent="0.25">
      <c r="C47"/>
      <c r="D47"/>
    </row>
    <row r="48" spans="1:38" s="5" customFormat="1" ht="15.6" x14ac:dyDescent="0.3">
      <c r="A48" s="4"/>
      <c r="B48" s="4"/>
      <c r="C48" s="4"/>
      <c r="D48" s="4"/>
      <c r="E48" s="4"/>
      <c r="F48" s="4"/>
      <c r="H48" s="4"/>
      <c r="I48" s="4"/>
      <c r="J48" s="4"/>
      <c r="N48" s="4"/>
      <c r="O48" s="4"/>
      <c r="R48" s="4"/>
      <c r="S48" s="4"/>
      <c r="T48" s="4"/>
      <c r="Y48" s="4"/>
      <c r="Z48" s="4"/>
      <c r="AC48" s="4"/>
      <c r="AD48" s="4"/>
      <c r="AE48" s="4"/>
      <c r="AF48" s="4"/>
      <c r="AL48" s="4"/>
    </row>
    <row r="49" spans="3:19" ht="13.2" x14ac:dyDescent="0.25">
      <c r="C49">
        <f>28000/750</f>
        <v>37.333333333333336</v>
      </c>
      <c r="D49"/>
    </row>
    <row r="50" spans="3:19" ht="13.2" x14ac:dyDescent="0.25">
      <c r="C50"/>
      <c r="D50"/>
    </row>
    <row r="51" spans="3:19" ht="13.2" x14ac:dyDescent="0.25">
      <c r="C51"/>
      <c r="D51"/>
      <c r="K51" s="4"/>
    </row>
    <row r="52" spans="3:19" ht="13.2" x14ac:dyDescent="0.25">
      <c r="C52"/>
      <c r="D52"/>
      <c r="H52" s="4"/>
      <c r="I52" s="4"/>
      <c r="J52" s="4"/>
      <c r="L52" s="4"/>
      <c r="M52" s="4"/>
      <c r="O52" s="4"/>
      <c r="P52" s="4"/>
      <c r="Q52" s="4"/>
      <c r="R52" s="4"/>
      <c r="S52" s="4"/>
    </row>
    <row r="53" spans="3:19" x14ac:dyDescent="0.25">
      <c r="C53"/>
    </row>
    <row r="54" spans="3:19" x14ac:dyDescent="0.25">
      <c r="D5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L54"/>
  <sheetViews>
    <sheetView workbookViewId="0">
      <pane ySplit="2" topLeftCell="A5" activePane="bottomLeft" state="frozen"/>
      <selection pane="bottomLeft" activeCell="AI22" sqref="AI22"/>
    </sheetView>
  </sheetViews>
  <sheetFormatPr defaultRowHeight="15" x14ac:dyDescent="0.25"/>
  <cols>
    <col min="1" max="1" width="9.6640625" customWidth="1"/>
    <col min="2" max="2" width="9" hidden="1" customWidth="1"/>
    <col min="3" max="3" width="9.6640625" style="3" hidden="1" customWidth="1"/>
    <col min="4" max="4" width="15.33203125" style="3" customWidth="1"/>
    <col min="5" max="5" width="0" hidden="1" customWidth="1"/>
    <col min="6" max="7" width="9" hidden="1" customWidth="1"/>
    <col min="8" max="8" width="16.6640625" customWidth="1"/>
    <col min="9" max="9" width="6.88671875" hidden="1" customWidth="1"/>
    <col min="10" max="10" width="8.33203125" hidden="1" customWidth="1"/>
    <col min="11" max="11" width="8.109375" hidden="1" customWidth="1"/>
    <col min="12" max="12" width="16.5546875" customWidth="1"/>
    <col min="13" max="13" width="8.44140625" hidden="1" customWidth="1"/>
    <col min="14" max="14" width="8.33203125" hidden="1" customWidth="1"/>
    <col min="15" max="15" width="8.109375" hidden="1" customWidth="1"/>
    <col min="16" max="16" width="16.6640625" customWidth="1"/>
    <col min="17" max="17" width="8" hidden="1" customWidth="1"/>
    <col min="18" max="18" width="7.88671875" hidden="1" customWidth="1"/>
    <col min="19" max="19" width="8.109375" hidden="1" customWidth="1"/>
    <col min="20" max="20" width="16.5546875" customWidth="1"/>
    <col min="21" max="21" width="7.88671875" hidden="1" customWidth="1"/>
    <col min="22" max="22" width="8.109375" hidden="1" customWidth="1"/>
    <col min="23" max="23" width="8" hidden="1" customWidth="1"/>
    <col min="24" max="24" width="18" customWidth="1"/>
    <col min="25" max="25" width="7.33203125" hidden="1" customWidth="1"/>
    <col min="26" max="26" width="8" hidden="1" customWidth="1"/>
    <col min="27" max="27" width="16" bestFit="1" customWidth="1"/>
    <col min="28" max="28" width="17.33203125" bestFit="1" customWidth="1"/>
    <col min="29" max="29" width="18.6640625" bestFit="1" customWidth="1"/>
  </cols>
  <sheetData>
    <row r="1" spans="1:29" ht="15.6" x14ac:dyDescent="0.3">
      <c r="A1" s="127" t="s">
        <v>1</v>
      </c>
      <c r="B1" s="19"/>
      <c r="C1" s="20"/>
      <c r="D1" s="128" t="s">
        <v>3</v>
      </c>
      <c r="E1" s="81"/>
      <c r="F1" s="81"/>
      <c r="G1" s="81"/>
      <c r="H1" s="129" t="s">
        <v>4</v>
      </c>
      <c r="I1" s="81"/>
      <c r="J1" s="81"/>
      <c r="K1" s="81"/>
      <c r="L1" s="128" t="s">
        <v>338</v>
      </c>
      <c r="M1" s="81"/>
      <c r="N1" s="81"/>
      <c r="O1" s="81"/>
      <c r="P1" s="128" t="s">
        <v>339</v>
      </c>
      <c r="Q1" s="81"/>
      <c r="R1" s="81"/>
      <c r="S1" s="82"/>
      <c r="T1" s="128" t="s">
        <v>340</v>
      </c>
      <c r="U1" s="81"/>
      <c r="V1" s="81"/>
      <c r="W1" s="82"/>
      <c r="X1" s="130" t="s">
        <v>341</v>
      </c>
      <c r="Y1" s="1"/>
      <c r="Z1" s="1"/>
      <c r="AA1" s="130" t="s">
        <v>5</v>
      </c>
      <c r="AB1" s="130" t="s">
        <v>342</v>
      </c>
      <c r="AC1" s="130" t="s">
        <v>343</v>
      </c>
    </row>
    <row r="2" spans="1:29" ht="15.6" x14ac:dyDescent="0.3">
      <c r="A2" s="131" t="s">
        <v>0</v>
      </c>
      <c r="B2" s="14" t="s">
        <v>19</v>
      </c>
      <c r="C2" s="88" t="s">
        <v>17</v>
      </c>
      <c r="D2" s="424"/>
      <c r="E2" s="89"/>
      <c r="F2" s="16"/>
      <c r="G2" s="88"/>
      <c r="H2" s="90"/>
      <c r="I2" s="18"/>
      <c r="J2" s="16"/>
      <c r="K2" s="88"/>
      <c r="L2" s="90"/>
      <c r="M2" s="18"/>
      <c r="N2" s="16"/>
      <c r="O2" s="88"/>
      <c r="P2" s="90"/>
      <c r="Q2" s="18"/>
      <c r="R2" s="16"/>
      <c r="S2" s="88"/>
      <c r="T2" s="90"/>
      <c r="U2" s="18"/>
      <c r="V2" s="15"/>
      <c r="W2" s="88"/>
      <c r="X2" s="132"/>
      <c r="Y2" s="18"/>
      <c r="Z2" s="16"/>
      <c r="AA2" s="132"/>
      <c r="AB2" s="132"/>
      <c r="AC2" s="132"/>
    </row>
    <row r="3" spans="1:29" ht="15" hidden="1" customHeight="1" x14ac:dyDescent="0.25">
      <c r="A3" s="133">
        <v>1000</v>
      </c>
      <c r="B3" s="14"/>
      <c r="C3" s="88"/>
      <c r="D3" s="118" t="e">
        <f>'Price Prep Sheet'!#REF!</f>
        <v>#REF!</v>
      </c>
      <c r="E3" s="119"/>
      <c r="F3" s="120"/>
      <c r="G3" s="121"/>
      <c r="H3" s="118" t="e">
        <f>'Price Prep Sheet'!#REF!</f>
        <v>#REF!</v>
      </c>
      <c r="I3" s="122"/>
      <c r="J3" s="123"/>
      <c r="K3" s="2"/>
      <c r="L3" s="124" t="e">
        <f>'Price Prep Sheet'!#REF!</f>
        <v>#REF!</v>
      </c>
      <c r="M3" s="122"/>
      <c r="N3" s="123"/>
      <c r="O3" s="125"/>
      <c r="P3" s="124" t="e">
        <f>'Price Prep Sheet'!#REF!</f>
        <v>#REF!</v>
      </c>
      <c r="Q3" s="122"/>
      <c r="R3" s="123"/>
      <c r="S3" s="125"/>
      <c r="T3" s="124" t="e">
        <f>'Price Prep Sheet'!#REF!</f>
        <v>#REF!</v>
      </c>
      <c r="U3" s="122"/>
      <c r="V3" s="126"/>
      <c r="W3" s="2"/>
      <c r="X3" s="17" t="e">
        <f>'Price Prep Sheet'!#REF!</f>
        <v>#REF!</v>
      </c>
      <c r="Y3" s="18"/>
      <c r="Z3" s="16"/>
    </row>
    <row r="4" spans="1:29" ht="15" hidden="1" customHeight="1" x14ac:dyDescent="0.25">
      <c r="A4" s="133">
        <v>2000</v>
      </c>
      <c r="B4" s="14"/>
      <c r="C4" s="88"/>
      <c r="D4" s="124" t="e">
        <f>'Price Prep Sheet'!#REF!</f>
        <v>#REF!</v>
      </c>
      <c r="E4" s="2"/>
      <c r="F4" s="123"/>
      <c r="G4" s="125"/>
      <c r="H4" s="124" t="e">
        <f>'Price Prep Sheet'!#REF!</f>
        <v>#REF!</v>
      </c>
      <c r="I4" s="122"/>
      <c r="J4" s="123"/>
      <c r="K4" s="2"/>
      <c r="L4" s="124" t="e">
        <f>'Price Prep Sheet'!#REF!</f>
        <v>#REF!</v>
      </c>
      <c r="M4" s="122"/>
      <c r="N4" s="123"/>
      <c r="O4" s="125"/>
      <c r="P4" s="124" t="e">
        <f>'Price Prep Sheet'!#REF!</f>
        <v>#REF!</v>
      </c>
      <c r="Q4" s="122"/>
      <c r="R4" s="123"/>
      <c r="S4" s="125"/>
      <c r="T4" s="124" t="e">
        <f>'Price Prep Sheet'!#REF!</f>
        <v>#REF!</v>
      </c>
      <c r="U4" s="122"/>
      <c r="V4" s="126"/>
      <c r="W4" s="2"/>
      <c r="X4" s="17" t="e">
        <f>'Price Prep Sheet'!#REF!</f>
        <v>#REF!</v>
      </c>
      <c r="Y4" s="18"/>
      <c r="Z4" s="16"/>
    </row>
    <row r="5" spans="1:29" ht="15" customHeight="1" x14ac:dyDescent="0.3">
      <c r="A5" s="362" t="s">
        <v>361</v>
      </c>
      <c r="B5" s="6" t="e">
        <f t="shared" ref="B5:B17" si="0">A5/1000</f>
        <v>#VALUE!</v>
      </c>
      <c r="C5" s="8">
        <f>G5*2</f>
        <v>0</v>
      </c>
      <c r="D5" s="443">
        <f>'Price Prep Sheet'!$AH$23</f>
        <v>18.529851600000001</v>
      </c>
      <c r="E5" s="443"/>
      <c r="F5" s="444"/>
      <c r="G5" s="445"/>
      <c r="H5" s="443">
        <f>'Price Prep Sheet'!AH24</f>
        <v>10.562826600000003</v>
      </c>
      <c r="I5" s="443">
        <f>'Price Prep Sheet'!AI24</f>
        <v>0</v>
      </c>
      <c r="J5" s="446">
        <f>'Price Prep Sheet'!AJ25</f>
        <v>9.4484088000000011</v>
      </c>
      <c r="K5" s="443">
        <f>'Price Prep Sheet'!AK24</f>
        <v>0</v>
      </c>
      <c r="L5" s="443">
        <f>'Price Prep Sheet'!$AH$25</f>
        <v>7.0863066000000003</v>
      </c>
      <c r="M5" s="443">
        <f>'Price Prep Sheet'!AM24</f>
        <v>0</v>
      </c>
      <c r="N5" s="446">
        <f>'Price Prep Sheet'!AN24</f>
        <v>0</v>
      </c>
      <c r="O5" s="447">
        <f>'Price Prep Sheet'!AO24</f>
        <v>0</v>
      </c>
      <c r="P5" s="443">
        <f>'Price Prep Sheet'!$AH$26</f>
        <v>6.2171766000000002</v>
      </c>
      <c r="Q5" s="443">
        <f>'Price Prep Sheet'!AQ24</f>
        <v>0</v>
      </c>
      <c r="R5" s="446">
        <f>'Price Prep Sheet'!AR24</f>
        <v>0</v>
      </c>
      <c r="S5" s="445">
        <f>'Price Prep Sheet'!AS24</f>
        <v>0</v>
      </c>
      <c r="T5" s="443">
        <f>'Price Prep Sheet'!$AH$27</f>
        <v>5.7826116000000001</v>
      </c>
      <c r="U5" s="443">
        <f>'Price Prep Sheet'!AU24</f>
        <v>0</v>
      </c>
      <c r="V5" s="448">
        <f>'Price Prep Sheet'!AV24</f>
        <v>0</v>
      </c>
      <c r="W5" s="443">
        <f>'Price Prep Sheet'!AW24</f>
        <v>0</v>
      </c>
      <c r="X5" s="446">
        <f>'Price Prep Sheet'!$AH$28</f>
        <v>5.5653290999999996</v>
      </c>
      <c r="Y5" s="449">
        <f>'Price Prep Sheet'!AY24</f>
        <v>0</v>
      </c>
      <c r="Z5" s="448">
        <f>'Price Prep Sheet'!AZ24</f>
        <v>0</v>
      </c>
      <c r="AA5" s="446">
        <f>'Price Prep Sheet'!$AH$29</f>
        <v>5.4929015999999997</v>
      </c>
      <c r="AB5" s="446">
        <f>'Price Prep Sheet'!$AH$30</f>
        <v>5.4204740999999999</v>
      </c>
      <c r="AC5" s="446">
        <f>'Price Prep Sheet'!$AH$31</f>
        <v>5.384260349999999</v>
      </c>
    </row>
    <row r="6" spans="1:29" hidden="1" x14ac:dyDescent="0.25">
      <c r="A6" s="94">
        <v>6000</v>
      </c>
      <c r="B6" s="6">
        <f t="shared" si="0"/>
        <v>6</v>
      </c>
      <c r="C6" s="8">
        <f t="shared" ref="C6:C17" si="1">G6*2</f>
        <v>0</v>
      </c>
      <c r="D6" s="443">
        <f>'Price Prep Sheet'!$AH$32</f>
        <v>19.4569236</v>
      </c>
      <c r="E6" s="443"/>
      <c r="F6" s="446"/>
      <c r="G6" s="445"/>
      <c r="H6" s="443">
        <f>'Price Prep Sheet'!$AH$33</f>
        <v>11.026362600000001</v>
      </c>
      <c r="I6" s="443"/>
      <c r="J6" s="446"/>
      <c r="K6" s="443"/>
      <c r="L6" s="443">
        <f>'Price Prep Sheet'!$AH$34</f>
        <v>6.4779156000000011</v>
      </c>
      <c r="M6" s="443"/>
      <c r="N6" s="446"/>
      <c r="O6" s="447"/>
      <c r="P6" s="443">
        <f>'Price Prep Sheet'!$AH$35</f>
        <v>4.0008951000000001</v>
      </c>
      <c r="Q6" s="443"/>
      <c r="R6" s="446"/>
      <c r="S6" s="445"/>
      <c r="T6" s="443">
        <f>'Price Prep Sheet'!$AH$36</f>
        <v>3.5663301000000001</v>
      </c>
      <c r="U6" s="443"/>
      <c r="V6" s="448"/>
      <c r="W6" s="443"/>
      <c r="X6" s="446">
        <f>'Price Prep Sheet'!$AH$37</f>
        <v>3.3490475999999996</v>
      </c>
      <c r="Y6" s="449"/>
      <c r="Z6" s="448"/>
      <c r="AA6" s="446">
        <f>'Price Prep Sheet'!$AH$38</f>
        <v>3.2766200999999997</v>
      </c>
      <c r="AB6" s="446">
        <f>'Price Prep Sheet'!$AH$39</f>
        <v>3.2041925999999998</v>
      </c>
      <c r="AC6" s="446">
        <f>'Price Prep Sheet'!$AH$40</f>
        <v>3.1679788499999999</v>
      </c>
    </row>
    <row r="7" spans="1:29" ht="15.6" x14ac:dyDescent="0.3">
      <c r="A7" s="362" t="s">
        <v>362</v>
      </c>
      <c r="B7" s="6" t="e">
        <f t="shared" si="0"/>
        <v>#VALUE!</v>
      </c>
      <c r="C7" s="8">
        <f t="shared" si="1"/>
        <v>0</v>
      </c>
      <c r="D7" s="443">
        <f>'Price Prep Sheet'!$AH$41</f>
        <v>21.311067600000001</v>
      </c>
      <c r="E7" s="443"/>
      <c r="F7" s="446"/>
      <c r="G7" s="445"/>
      <c r="H7" s="443">
        <f>'Price Prep Sheet'!$AH$42</f>
        <v>11.953434600000001</v>
      </c>
      <c r="I7" s="443"/>
      <c r="J7" s="446"/>
      <c r="K7" s="443"/>
      <c r="L7" s="443">
        <f>'Price Prep Sheet'!$AH$43</f>
        <v>8.4769146000000024</v>
      </c>
      <c r="M7" s="443"/>
      <c r="N7" s="446"/>
      <c r="O7" s="447"/>
      <c r="P7" s="443">
        <f>'Price Prep Sheet'!$AH$44</f>
        <v>7.6077846000000005</v>
      </c>
      <c r="Q7" s="443"/>
      <c r="R7" s="446"/>
      <c r="S7" s="445"/>
      <c r="T7" s="443">
        <f>'Price Prep Sheet'!$AH$45</f>
        <v>7.1732196000000013</v>
      </c>
      <c r="U7" s="443"/>
      <c r="V7" s="448"/>
      <c r="W7" s="443"/>
      <c r="X7" s="450">
        <f>'Price Prep Sheet'!$AH$46</f>
        <v>6.9559371000000008</v>
      </c>
      <c r="Y7" s="449"/>
      <c r="Z7" s="448"/>
      <c r="AA7" s="450">
        <f>'Price Prep Sheet'!$AH$47</f>
        <v>6.8835096000000009</v>
      </c>
      <c r="AB7" s="450">
        <f>'Price Prep Sheet'!$AH$48</f>
        <v>6.811082100000001</v>
      </c>
      <c r="AC7" s="450">
        <f>'Price Prep Sheet'!$AH$49</f>
        <v>6.7748683500000011</v>
      </c>
    </row>
    <row r="8" spans="1:29" x14ac:dyDescent="0.25">
      <c r="A8" s="271">
        <v>10000</v>
      </c>
      <c r="B8" s="6">
        <f t="shared" si="0"/>
        <v>10</v>
      </c>
      <c r="C8" s="8">
        <f t="shared" si="1"/>
        <v>0</v>
      </c>
      <c r="D8" s="443">
        <f>'Price Prep Sheet'!$AH$50</f>
        <v>23.165211600000003</v>
      </c>
      <c r="E8" s="443"/>
      <c r="F8" s="446"/>
      <c r="G8" s="445"/>
      <c r="H8" s="443">
        <f>'Price Prep Sheet'!$AH$51</f>
        <v>12.8805066</v>
      </c>
      <c r="I8" s="443"/>
      <c r="J8" s="446"/>
      <c r="K8" s="443"/>
      <c r="L8" s="443">
        <f>'Price Prep Sheet'!$AH$52</f>
        <v>9.4039866000000014</v>
      </c>
      <c r="M8" s="443"/>
      <c r="N8" s="446"/>
      <c r="O8" s="447"/>
      <c r="P8" s="443">
        <f>'Price Prep Sheet'!$AH$53</f>
        <v>8.5348566000000012</v>
      </c>
      <c r="Q8" s="443"/>
      <c r="R8" s="446"/>
      <c r="S8" s="445"/>
      <c r="T8" s="443">
        <f>'Price Prep Sheet'!$AH$54</f>
        <v>8.100291600000002</v>
      </c>
      <c r="U8" s="443"/>
      <c r="V8" s="448"/>
      <c r="W8" s="443"/>
      <c r="X8" s="446">
        <f>'Price Prep Sheet'!$AH$55</f>
        <v>7.8830091000000024</v>
      </c>
      <c r="Y8" s="449"/>
      <c r="Z8" s="448"/>
      <c r="AA8" s="446">
        <f>'Price Prep Sheet'!$AH$56</f>
        <v>7.8105816000000026</v>
      </c>
      <c r="AB8" s="446">
        <f>'Price Prep Sheet'!$AH$57</f>
        <v>7.7381541000000027</v>
      </c>
      <c r="AC8" s="446">
        <f>'Price Prep Sheet'!$AH$58</f>
        <v>7.701940350000001</v>
      </c>
    </row>
    <row r="9" spans="1:29" ht="15.6" x14ac:dyDescent="0.3">
      <c r="A9" s="362" t="s">
        <v>363</v>
      </c>
      <c r="B9" s="6" t="e">
        <f t="shared" si="0"/>
        <v>#VALUE!</v>
      </c>
      <c r="C9" s="8">
        <f t="shared" si="1"/>
        <v>0</v>
      </c>
      <c r="D9" s="443">
        <f>'Price Prep Sheet'!$AH$59</f>
        <v>25.019355599999997</v>
      </c>
      <c r="E9" s="443"/>
      <c r="F9" s="446"/>
      <c r="G9" s="445"/>
      <c r="H9" s="443">
        <f>'Price Prep Sheet'!$AH$60</f>
        <v>13.807578599999999</v>
      </c>
      <c r="I9" s="443"/>
      <c r="J9" s="446"/>
      <c r="K9" s="443"/>
      <c r="L9" s="443">
        <f>'Price Prep Sheet'!$AH$61</f>
        <v>10.331058600000002</v>
      </c>
      <c r="M9" s="443"/>
      <c r="N9" s="446"/>
      <c r="O9" s="447"/>
      <c r="P9" s="443">
        <f>'Price Prep Sheet'!$AH$62</f>
        <v>9.4619286000000002</v>
      </c>
      <c r="Q9" s="443"/>
      <c r="R9" s="446"/>
      <c r="S9" s="445"/>
      <c r="T9" s="443">
        <f>'Price Prep Sheet'!$AH$63</f>
        <v>9.027363600000001</v>
      </c>
      <c r="U9" s="443"/>
      <c r="V9" s="448"/>
      <c r="W9" s="443"/>
      <c r="X9" s="446">
        <f>'Price Prep Sheet'!$AH$64</f>
        <v>8.8100811000000014</v>
      </c>
      <c r="Y9" s="449"/>
      <c r="Z9" s="448"/>
      <c r="AA9" s="446">
        <f>'Price Prep Sheet'!$AH$65</f>
        <v>8.7376536000000016</v>
      </c>
      <c r="AB9" s="446">
        <f>'Price Prep Sheet'!$AH$66</f>
        <v>8.6652261000000017</v>
      </c>
      <c r="AC9" s="446">
        <f>'Price Prep Sheet'!$AH$67</f>
        <v>8.6290123500000018</v>
      </c>
    </row>
    <row r="10" spans="1:29" x14ac:dyDescent="0.25">
      <c r="A10" s="94">
        <v>14000</v>
      </c>
      <c r="B10" s="6">
        <f t="shared" si="0"/>
        <v>14</v>
      </c>
      <c r="C10" s="8">
        <f t="shared" si="1"/>
        <v>0</v>
      </c>
      <c r="D10" s="443">
        <f>'Price Prep Sheet'!$AH$68</f>
        <v>26.873499599999999</v>
      </c>
      <c r="E10" s="443"/>
      <c r="F10" s="446"/>
      <c r="G10" s="445"/>
      <c r="H10" s="443">
        <f>'Price Prep Sheet'!$AH$69</f>
        <v>14.734650600000002</v>
      </c>
      <c r="I10" s="443"/>
      <c r="J10" s="446"/>
      <c r="K10" s="443"/>
      <c r="L10" s="443">
        <f>'Price Prep Sheet'!$AH$70</f>
        <v>11.258130600000001</v>
      </c>
      <c r="M10" s="443"/>
      <c r="N10" s="446"/>
      <c r="O10" s="447"/>
      <c r="P10" s="443">
        <f>'Price Prep Sheet'!$AH$71</f>
        <v>10.389000600000001</v>
      </c>
      <c r="Q10" s="443"/>
      <c r="R10" s="446"/>
      <c r="S10" s="445"/>
      <c r="T10" s="443">
        <f>'Price Prep Sheet'!$AH$72</f>
        <v>9.9544356000000018</v>
      </c>
      <c r="U10" s="443"/>
      <c r="V10" s="448"/>
      <c r="W10" s="443"/>
      <c r="X10" s="446">
        <f>'Price Prep Sheet'!$AH$73</f>
        <v>9.7371531000000022</v>
      </c>
      <c r="Y10" s="449"/>
      <c r="Z10" s="448"/>
      <c r="AA10" s="446">
        <f>'Price Prep Sheet'!$AH$74</f>
        <v>9.6647256000000024</v>
      </c>
      <c r="AB10" s="446">
        <f>'Price Prep Sheet'!$AH$75</f>
        <v>9.5922981000000025</v>
      </c>
      <c r="AC10" s="446">
        <f>'Price Prep Sheet'!$AH$76</f>
        <v>9.5560843500000026</v>
      </c>
    </row>
    <row r="11" spans="1:29" ht="15.6" x14ac:dyDescent="0.3">
      <c r="A11" s="362" t="s">
        <v>364</v>
      </c>
      <c r="B11" s="6" t="e">
        <f t="shared" si="0"/>
        <v>#VALUE!</v>
      </c>
      <c r="C11" s="8">
        <f t="shared" si="1"/>
        <v>0</v>
      </c>
      <c r="D11" s="443">
        <f>'Price Prep Sheet'!$AH$77</f>
        <v>28.727643599999993</v>
      </c>
      <c r="E11" s="443"/>
      <c r="F11" s="446"/>
      <c r="G11" s="445"/>
      <c r="H11" s="443">
        <f>'Price Prep Sheet'!$AH$78</f>
        <v>15.661722599999999</v>
      </c>
      <c r="I11" s="443"/>
      <c r="J11" s="446"/>
      <c r="K11" s="443"/>
      <c r="L11" s="443">
        <f>'Price Prep Sheet'!$AH$79</f>
        <v>12.1852026</v>
      </c>
      <c r="M11" s="443"/>
      <c r="N11" s="446"/>
      <c r="O11" s="447"/>
      <c r="P11" s="443">
        <f>'Price Prep Sheet'!$AH$80</f>
        <v>11.3160726</v>
      </c>
      <c r="Q11" s="443"/>
      <c r="R11" s="446"/>
      <c r="S11" s="445"/>
      <c r="T11" s="443">
        <f>'Price Prep Sheet'!$AH$81</f>
        <v>10.881507600000001</v>
      </c>
      <c r="U11" s="443"/>
      <c r="V11" s="448"/>
      <c r="W11" s="443"/>
      <c r="X11" s="446">
        <f>'Price Prep Sheet'!$AH$82</f>
        <v>10.664225100000001</v>
      </c>
      <c r="Y11" s="449"/>
      <c r="Z11" s="448"/>
      <c r="AA11" s="446">
        <f>'Price Prep Sheet'!$AH$83</f>
        <v>10.591797600000001</v>
      </c>
      <c r="AB11" s="446">
        <f>'Price Prep Sheet'!$AH$84</f>
        <v>10.519370100000002</v>
      </c>
      <c r="AC11" s="446">
        <f>'Price Prep Sheet'!$AH$85</f>
        <v>10.483156350000002</v>
      </c>
    </row>
    <row r="12" spans="1:29" x14ac:dyDescent="0.25">
      <c r="A12" s="94">
        <v>18000</v>
      </c>
      <c r="B12" s="6">
        <f t="shared" si="0"/>
        <v>18</v>
      </c>
      <c r="C12" s="8">
        <f t="shared" si="1"/>
        <v>0</v>
      </c>
      <c r="D12" s="443">
        <f>'Price Prep Sheet'!$AH$86</f>
        <v>30.581787599999998</v>
      </c>
      <c r="E12" s="443"/>
      <c r="F12" s="446"/>
      <c r="G12" s="445"/>
      <c r="H12" s="443">
        <f>'Price Prep Sheet'!$AH$87</f>
        <v>16.5887946</v>
      </c>
      <c r="I12" s="443"/>
      <c r="J12" s="446"/>
      <c r="K12" s="443"/>
      <c r="L12" s="443">
        <f>'Price Prep Sheet'!$AH$88</f>
        <v>13.112274599999999</v>
      </c>
      <c r="M12" s="443"/>
      <c r="N12" s="446"/>
      <c r="O12" s="447"/>
      <c r="P12" s="443">
        <f>'Price Prep Sheet'!$AH$89</f>
        <v>12.243144599999999</v>
      </c>
      <c r="Q12" s="443"/>
      <c r="R12" s="446"/>
      <c r="S12" s="445"/>
      <c r="T12" s="443">
        <f>'Price Prep Sheet'!$AH$90</f>
        <v>11.808579600000002</v>
      </c>
      <c r="U12" s="443"/>
      <c r="V12" s="448"/>
      <c r="W12" s="443"/>
      <c r="X12" s="446">
        <f>'Price Prep Sheet'!$AH$91</f>
        <v>11.591297100000002</v>
      </c>
      <c r="Y12" s="449"/>
      <c r="Z12" s="448"/>
      <c r="AA12" s="446">
        <f>'Price Prep Sheet'!$AH$92</f>
        <v>11.518869600000002</v>
      </c>
      <c r="AB12" s="446">
        <f>'Price Prep Sheet'!$AH$93</f>
        <v>11.446442100000002</v>
      </c>
      <c r="AC12" s="446">
        <f>'Price Prep Sheet'!$AH$94</f>
        <v>11.410228350000002</v>
      </c>
    </row>
    <row r="13" spans="1:29" ht="15.6" x14ac:dyDescent="0.3">
      <c r="A13" s="362" t="s">
        <v>365</v>
      </c>
      <c r="B13" s="6" t="e">
        <f t="shared" si="0"/>
        <v>#VALUE!</v>
      </c>
      <c r="C13" s="8">
        <f t="shared" si="1"/>
        <v>0</v>
      </c>
      <c r="D13" s="443">
        <f>'Price Prep Sheet'!$AH$95</f>
        <v>32.435931600000004</v>
      </c>
      <c r="E13" s="443"/>
      <c r="F13" s="446"/>
      <c r="G13" s="445"/>
      <c r="H13" s="443">
        <f>'Price Prep Sheet'!$AH$96</f>
        <v>17.515866600000003</v>
      </c>
      <c r="I13" s="443"/>
      <c r="J13" s="446"/>
      <c r="K13" s="443"/>
      <c r="L13" s="443">
        <f>'Price Prep Sheet'!$AH$97</f>
        <v>14.0393466</v>
      </c>
      <c r="M13" s="443"/>
      <c r="N13" s="446"/>
      <c r="O13" s="447"/>
      <c r="P13" s="443">
        <f>'Price Prep Sheet'!$AH$98</f>
        <v>13.1702166</v>
      </c>
      <c r="Q13" s="443"/>
      <c r="R13" s="446"/>
      <c r="S13" s="445"/>
      <c r="T13" s="443">
        <f>'Price Prep Sheet'!$AH$99</f>
        <v>12.735651600000001</v>
      </c>
      <c r="U13" s="443"/>
      <c r="V13" s="448"/>
      <c r="W13" s="443"/>
      <c r="X13" s="446">
        <f>'Price Prep Sheet'!$AH$100</f>
        <v>12.518369100000001</v>
      </c>
      <c r="Y13" s="449"/>
      <c r="Z13" s="448"/>
      <c r="AA13" s="450">
        <f>'Price Prep Sheet'!$AH$101</f>
        <v>12.445941600000001</v>
      </c>
      <c r="AB13" s="450">
        <f>'Price Prep Sheet'!$AH$102</f>
        <v>12.373514100000001</v>
      </c>
      <c r="AC13" s="450">
        <f>'Price Prep Sheet'!$AH$103</f>
        <v>12.33730035</v>
      </c>
    </row>
    <row r="14" spans="1:29" x14ac:dyDescent="0.25">
      <c r="A14" s="94">
        <v>22000</v>
      </c>
      <c r="B14" s="7">
        <f t="shared" si="0"/>
        <v>22</v>
      </c>
      <c r="C14" s="8">
        <f t="shared" si="1"/>
        <v>0</v>
      </c>
      <c r="D14" s="443">
        <f>'Price Prep Sheet'!$AH$104</f>
        <v>34.290075599999994</v>
      </c>
      <c r="E14" s="443"/>
      <c r="F14" s="446"/>
      <c r="G14" s="445"/>
      <c r="H14" s="443">
        <f>'Price Prep Sheet'!$AH$105</f>
        <v>18.442938599999998</v>
      </c>
      <c r="I14" s="443"/>
      <c r="J14" s="446"/>
      <c r="K14" s="443"/>
      <c r="L14" s="443">
        <f>'Price Prep Sheet'!$AH$106</f>
        <v>14.966418600000001</v>
      </c>
      <c r="M14" s="443"/>
      <c r="N14" s="446"/>
      <c r="O14" s="447"/>
      <c r="P14" s="443">
        <f>'Price Prep Sheet'!$AH$107</f>
        <v>14.097288599999999</v>
      </c>
      <c r="Q14" s="443"/>
      <c r="R14" s="446"/>
      <c r="S14" s="445"/>
      <c r="T14" s="443">
        <f>'Price Prep Sheet'!$AH$108</f>
        <v>13.6627236</v>
      </c>
      <c r="U14" s="443"/>
      <c r="V14" s="448"/>
      <c r="W14" s="443"/>
      <c r="X14" s="446">
        <f>'Price Prep Sheet'!$AH$109</f>
        <v>13.4454411</v>
      </c>
      <c r="Y14" s="449"/>
      <c r="Z14" s="448"/>
      <c r="AA14" s="446">
        <f>'Price Prep Sheet'!$AH$110</f>
        <v>13.3730136</v>
      </c>
      <c r="AB14" s="446">
        <f>'Price Prep Sheet'!$AH$111</f>
        <v>13.3005861</v>
      </c>
      <c r="AC14" s="446">
        <f>'Price Prep Sheet'!$AH$112</f>
        <v>13.26437235</v>
      </c>
    </row>
    <row r="15" spans="1:29" ht="15.6" x14ac:dyDescent="0.3">
      <c r="A15" s="362">
        <v>24000</v>
      </c>
      <c r="B15" s="7">
        <f t="shared" si="0"/>
        <v>24</v>
      </c>
      <c r="C15" s="8">
        <f t="shared" si="1"/>
        <v>0</v>
      </c>
      <c r="D15" s="443">
        <f>'Price Prep Sheet'!$AH$113</f>
        <v>36.1442196</v>
      </c>
      <c r="E15" s="443"/>
      <c r="F15" s="446"/>
      <c r="G15" s="445"/>
      <c r="H15" s="443">
        <f>'Price Prep Sheet'!$AH$114</f>
        <v>19.370010600000001</v>
      </c>
      <c r="I15" s="443"/>
      <c r="J15" s="446"/>
      <c r="K15" s="443"/>
      <c r="L15" s="443">
        <f>'Price Prep Sheet'!$AH$115</f>
        <v>15.8934906</v>
      </c>
      <c r="M15" s="443"/>
      <c r="N15" s="446"/>
      <c r="O15" s="447"/>
      <c r="P15" s="443">
        <f>'Price Prep Sheet'!$AH$116</f>
        <v>15.024360600000001</v>
      </c>
      <c r="Q15" s="443"/>
      <c r="R15" s="446"/>
      <c r="S15" s="451"/>
      <c r="T15" s="443">
        <f>'Price Prep Sheet'!$AH$117</f>
        <v>14.589795600000002</v>
      </c>
      <c r="U15" s="449"/>
      <c r="V15" s="448"/>
      <c r="W15" s="443"/>
      <c r="X15" s="446">
        <f>'Price Prep Sheet'!$AH$118</f>
        <v>14.372513099999999</v>
      </c>
      <c r="Y15" s="449"/>
      <c r="Z15" s="448"/>
      <c r="AA15" s="446">
        <f>'Price Prep Sheet'!$AH$119</f>
        <v>14.300085599999999</v>
      </c>
      <c r="AB15" s="446">
        <f>'Price Prep Sheet'!$AH$120</f>
        <v>14.227658099999999</v>
      </c>
      <c r="AC15" s="446">
        <f>'Price Prep Sheet'!$AH$121</f>
        <v>14.191444350000001</v>
      </c>
    </row>
    <row r="16" spans="1:29" ht="15.6" thickBot="1" x14ac:dyDescent="0.3">
      <c r="A16" s="94">
        <v>26000</v>
      </c>
      <c r="B16" s="7">
        <f t="shared" si="0"/>
        <v>26</v>
      </c>
      <c r="C16" s="8">
        <f t="shared" si="1"/>
        <v>0</v>
      </c>
      <c r="D16" s="443">
        <f>'Price Prep Sheet'!$AH$122</f>
        <v>37.998363599999998</v>
      </c>
      <c r="E16" s="443"/>
      <c r="F16" s="446"/>
      <c r="G16" s="445"/>
      <c r="H16" s="443">
        <f>'Price Prep Sheet'!$AH$123</f>
        <v>20.2970826</v>
      </c>
      <c r="I16" s="443"/>
      <c r="J16" s="446"/>
      <c r="K16" s="443"/>
      <c r="L16" s="443">
        <f>'Price Prep Sheet'!$AH$124</f>
        <v>16.820562599999999</v>
      </c>
      <c r="M16" s="443"/>
      <c r="N16" s="446"/>
      <c r="O16" s="447"/>
      <c r="P16" s="443">
        <f>'Price Prep Sheet'!$AH$125</f>
        <v>15.9514326</v>
      </c>
      <c r="Q16" s="443"/>
      <c r="R16" s="446"/>
      <c r="S16" s="451"/>
      <c r="T16" s="443">
        <f>'Price Prep Sheet'!$AH$126</f>
        <v>15.516867599999999</v>
      </c>
      <c r="U16" s="449"/>
      <c r="V16" s="452"/>
      <c r="W16" s="443"/>
      <c r="X16" s="446">
        <f>'Price Prep Sheet'!$AH$127</f>
        <v>15.2995851</v>
      </c>
      <c r="Y16" s="449"/>
      <c r="Z16" s="448"/>
      <c r="AA16" s="446">
        <f>'Price Prep Sheet'!$AH$128</f>
        <v>15.2271576</v>
      </c>
      <c r="AB16" s="446">
        <f>'Price Prep Sheet'!$AH$129</f>
        <v>15.1547301</v>
      </c>
      <c r="AC16" s="446">
        <f>'Price Prep Sheet'!$AH$130</f>
        <v>15.118516350000004</v>
      </c>
    </row>
    <row r="17" spans="1:32" ht="15.6" thickBot="1" x14ac:dyDescent="0.3">
      <c r="A17" s="94">
        <v>28000</v>
      </c>
      <c r="B17" s="13">
        <f t="shared" si="0"/>
        <v>28</v>
      </c>
      <c r="C17" s="21">
        <f t="shared" si="1"/>
        <v>0</v>
      </c>
      <c r="D17" s="453">
        <f>'Price Prep Sheet'!$AH$131</f>
        <v>39.852507599999996</v>
      </c>
      <c r="E17" s="453"/>
      <c r="F17" s="454"/>
      <c r="G17" s="455"/>
      <c r="H17" s="453">
        <f>'Price Prep Sheet'!$AH$132</f>
        <v>21.224154600000002</v>
      </c>
      <c r="I17" s="453"/>
      <c r="J17" s="454"/>
      <c r="K17" s="453"/>
      <c r="L17" s="453">
        <f>'Price Prep Sheet'!$AH$133</f>
        <v>17.747634599999998</v>
      </c>
      <c r="M17" s="453"/>
      <c r="N17" s="454"/>
      <c r="O17" s="456"/>
      <c r="P17" s="453">
        <f>'Price Prep Sheet'!$AH$134</f>
        <v>16.878504599999999</v>
      </c>
      <c r="Q17" s="453"/>
      <c r="R17" s="454"/>
      <c r="S17" s="457"/>
      <c r="T17" s="453">
        <f>'Price Prep Sheet'!$AH$135</f>
        <v>16.4439396</v>
      </c>
      <c r="U17" s="458"/>
      <c r="V17" s="459"/>
      <c r="W17" s="453"/>
      <c r="X17" s="454">
        <f>'Price Prep Sheet'!$AH$136</f>
        <v>16.226657100000001</v>
      </c>
      <c r="Y17" s="449"/>
      <c r="Z17" s="452"/>
      <c r="AA17" s="446">
        <f>'Price Prep Sheet'!$AH$137</f>
        <v>16.154229600000001</v>
      </c>
      <c r="AB17" s="446">
        <f>'Price Prep Sheet'!$AH$138</f>
        <v>16.081802100000001</v>
      </c>
      <c r="AC17" s="446">
        <f>'Price Prep Sheet'!$AH$139</f>
        <v>16.045588349999999</v>
      </c>
    </row>
    <row r="18" spans="1:32" ht="15.6" x14ac:dyDescent="0.3">
      <c r="A18" s="362">
        <v>30000</v>
      </c>
      <c r="C18" s="10"/>
      <c r="D18" s="443">
        <f>'Price Prep Sheet'!$AH$140</f>
        <v>41.706651600000001</v>
      </c>
      <c r="E18" s="443"/>
      <c r="F18" s="443"/>
      <c r="G18" s="443"/>
      <c r="H18" s="443">
        <f>'Price Prep Sheet'!$AH$141</f>
        <v>22.151226600000001</v>
      </c>
      <c r="I18" s="443"/>
      <c r="J18" s="443"/>
      <c r="K18" s="443"/>
      <c r="L18" s="443">
        <f>'Price Prep Sheet'!$AH$142</f>
        <v>18.6747066</v>
      </c>
      <c r="M18" s="443"/>
      <c r="N18" s="443"/>
      <c r="O18" s="460"/>
      <c r="P18" s="443">
        <f>'Price Prep Sheet'!$AH$143</f>
        <v>17.805576600000002</v>
      </c>
      <c r="Q18" s="443"/>
      <c r="R18" s="443"/>
      <c r="S18" s="443"/>
      <c r="T18" s="443">
        <f>'Price Prep Sheet'!$AH$144</f>
        <v>17.371011599999999</v>
      </c>
      <c r="U18" s="443"/>
      <c r="V18" s="443"/>
      <c r="W18" s="443"/>
      <c r="X18" s="446">
        <f>'Price Prep Sheet'!$AH$145</f>
        <v>17.1537291</v>
      </c>
      <c r="Y18" s="461"/>
      <c r="Z18" s="461"/>
      <c r="AA18" s="446">
        <f>'Price Prep Sheet'!$AH$146</f>
        <v>17.0813016</v>
      </c>
      <c r="AB18" s="446">
        <f>'Price Prep Sheet'!$AH$147</f>
        <v>17.008874100000003</v>
      </c>
      <c r="AC18" s="446">
        <f>'Price Prep Sheet'!$AH$148</f>
        <v>16.972660349999998</v>
      </c>
      <c r="AE18" s="329"/>
      <c r="AF18" s="329"/>
    </row>
    <row r="19" spans="1:32" ht="15.6" x14ac:dyDescent="0.3">
      <c r="A19" s="362">
        <v>32000</v>
      </c>
      <c r="C19" s="10"/>
      <c r="D19" s="443">
        <f>'Price Prep Sheet'!$AH$149</f>
        <v>43.560795599999999</v>
      </c>
      <c r="E19" s="443"/>
      <c r="F19" s="443"/>
      <c r="G19" s="443"/>
      <c r="H19" s="443">
        <f>'Price Prep Sheet'!$AH$150</f>
        <v>23.0782986</v>
      </c>
      <c r="I19" s="443"/>
      <c r="J19" s="443"/>
      <c r="K19" s="443"/>
      <c r="L19" s="443">
        <f>'Price Prep Sheet'!$AH$151</f>
        <v>19.601778600000003</v>
      </c>
      <c r="M19" s="443"/>
      <c r="N19" s="443"/>
      <c r="O19" s="460"/>
      <c r="P19" s="443">
        <f>'Price Prep Sheet'!$AH$152</f>
        <v>18.732648600000001</v>
      </c>
      <c r="Q19" s="443"/>
      <c r="R19" s="443"/>
      <c r="S19" s="443"/>
      <c r="T19" s="443">
        <f>'Price Prep Sheet'!$AH$153</f>
        <v>18.298083600000002</v>
      </c>
      <c r="U19" s="443"/>
      <c r="V19" s="443"/>
      <c r="W19" s="443"/>
      <c r="X19" s="446">
        <f>'Price Prep Sheet'!$AH$154</f>
        <v>18.080801100000002</v>
      </c>
      <c r="Y19" s="461"/>
      <c r="Z19" s="461"/>
      <c r="AA19" s="450">
        <f>'Price Prep Sheet'!$AH$155</f>
        <v>18.008373599999999</v>
      </c>
      <c r="AB19" s="450">
        <f>'Price Prep Sheet'!$AH$156</f>
        <v>17.935946100000002</v>
      </c>
      <c r="AC19" s="450">
        <f>'Price Prep Sheet'!$AH$157</f>
        <v>17.899732350000001</v>
      </c>
      <c r="AE19" s="429"/>
      <c r="AF19" s="329"/>
    </row>
    <row r="20" spans="1:32" ht="15.6" x14ac:dyDescent="0.3">
      <c r="A20" s="362">
        <v>35000</v>
      </c>
      <c r="C20" s="10"/>
      <c r="D20" s="443">
        <f>'Price Prep Sheet'!$AH$158</f>
        <v>46.342011599999992</v>
      </c>
      <c r="E20" s="443"/>
      <c r="F20" s="443"/>
      <c r="G20" s="443"/>
      <c r="H20" s="443">
        <f>'Price Prep Sheet'!$AH$159</f>
        <v>24.468906599999997</v>
      </c>
      <c r="I20" s="443"/>
      <c r="J20" s="443"/>
      <c r="K20" s="443"/>
      <c r="L20" s="443">
        <f>'Price Prep Sheet'!$AH$160</f>
        <v>20.992386600000003</v>
      </c>
      <c r="M20" s="443"/>
      <c r="N20" s="443"/>
      <c r="O20" s="460"/>
      <c r="P20" s="443">
        <f>'Price Prep Sheet'!$AH$161</f>
        <v>20.123256599999998</v>
      </c>
      <c r="Q20" s="443"/>
      <c r="R20" s="443"/>
      <c r="S20" s="443"/>
      <c r="T20" s="443">
        <f>'Price Prep Sheet'!$AH$162</f>
        <v>19.688691599999999</v>
      </c>
      <c r="U20" s="443"/>
      <c r="V20" s="443"/>
      <c r="W20" s="443"/>
      <c r="X20" s="446">
        <f>'Price Prep Sheet'!$AH$163</f>
        <v>19.471409100000002</v>
      </c>
      <c r="Y20" s="461"/>
      <c r="Z20" s="461"/>
      <c r="AA20" s="446">
        <f>'Price Prep Sheet'!$AH$164</f>
        <v>19.398981599999999</v>
      </c>
      <c r="AB20" s="446">
        <f>'Price Prep Sheet'!$AH$165</f>
        <v>19.326554099999999</v>
      </c>
      <c r="AC20" s="446">
        <f>'Price Prep Sheet'!$AH$166</f>
        <v>19.290340350000001</v>
      </c>
      <c r="AE20" s="429"/>
      <c r="AF20" s="329"/>
    </row>
    <row r="21" spans="1:32" ht="15.6" x14ac:dyDescent="0.3">
      <c r="A21" s="362">
        <v>40000</v>
      </c>
      <c r="C21" s="10"/>
      <c r="D21" s="443">
        <f>'Price Prep Sheet'!$AH$167</f>
        <v>50.977371599999998</v>
      </c>
      <c r="E21" s="443"/>
      <c r="F21" s="443"/>
      <c r="G21" s="443"/>
      <c r="H21" s="443">
        <f>'Price Prep Sheet'!$AH$168</f>
        <v>26.786586600000003</v>
      </c>
      <c r="I21" s="443"/>
      <c r="J21" s="443"/>
      <c r="K21" s="443"/>
      <c r="L21" s="443">
        <f>'Price Prep Sheet'!$AH$169</f>
        <v>23.310066600000003</v>
      </c>
      <c r="M21" s="443"/>
      <c r="N21" s="443"/>
      <c r="O21" s="460"/>
      <c r="P21" s="443">
        <f>'Price Prep Sheet'!$AH$170</f>
        <v>22.440936600000001</v>
      </c>
      <c r="Q21" s="443"/>
      <c r="R21" s="443"/>
      <c r="S21" s="443"/>
      <c r="T21" s="443">
        <f>'Price Prep Sheet'!$AH$171</f>
        <v>22.006371600000001</v>
      </c>
      <c r="U21" s="443"/>
      <c r="V21" s="443"/>
      <c r="W21" s="443"/>
      <c r="X21" s="446">
        <f>'Price Prep Sheet'!$AH$172</f>
        <v>21.789089100000002</v>
      </c>
      <c r="Y21" s="461"/>
      <c r="Z21" s="461"/>
      <c r="AA21" s="446">
        <f>'Price Prep Sheet'!$AH$173</f>
        <v>21.716661600000002</v>
      </c>
      <c r="AB21" s="446">
        <f>'Price Prep Sheet'!$AH$174</f>
        <v>21.644234099999998</v>
      </c>
      <c r="AC21" s="446">
        <f>'Price Prep Sheet'!$AH$175</f>
        <v>21.60802035</v>
      </c>
      <c r="AE21" s="429"/>
      <c r="AF21" s="329"/>
    </row>
    <row r="22" spans="1:32" ht="15.6" x14ac:dyDescent="0.3">
      <c r="A22" s="362">
        <v>45000</v>
      </c>
      <c r="C22" s="10"/>
      <c r="D22" s="443">
        <f>'Price Prep Sheet'!$AH$176</f>
        <v>55.612731599999989</v>
      </c>
      <c r="E22" s="443"/>
      <c r="F22" s="443"/>
      <c r="G22" s="443"/>
      <c r="H22" s="443">
        <f>'Price Prep Sheet'!$AH$177</f>
        <v>29.104266599999999</v>
      </c>
      <c r="I22" s="443"/>
      <c r="J22" s="443"/>
      <c r="K22" s="443"/>
      <c r="L22" s="443">
        <f>'Price Prep Sheet'!$AH$178</f>
        <v>25.627746600000002</v>
      </c>
      <c r="M22" s="443"/>
      <c r="N22" s="443"/>
      <c r="O22" s="460"/>
      <c r="P22" s="443">
        <f>'Price Prep Sheet'!$AH$179</f>
        <v>24.758616600000003</v>
      </c>
      <c r="Q22" s="443"/>
      <c r="R22" s="443"/>
      <c r="S22" s="443"/>
      <c r="T22" s="443">
        <f>'Price Prep Sheet'!$AH$180</f>
        <v>24.324051600000004</v>
      </c>
      <c r="U22" s="443"/>
      <c r="V22" s="443"/>
      <c r="W22" s="443"/>
      <c r="X22" s="446">
        <f>'Price Prep Sheet'!$AH$181</f>
        <v>24.106769099999998</v>
      </c>
      <c r="Y22" s="461"/>
      <c r="Z22" s="461"/>
      <c r="AA22" s="446">
        <f>'Price Prep Sheet'!$AH$182</f>
        <v>24.034341599999998</v>
      </c>
      <c r="AB22" s="446">
        <f>'Price Prep Sheet'!$AH$183</f>
        <v>23.961914100000001</v>
      </c>
      <c r="AC22" s="446">
        <f>'Price Prep Sheet'!$AH$184</f>
        <v>23.92570035</v>
      </c>
      <c r="AE22" s="429"/>
      <c r="AF22" s="329"/>
    </row>
    <row r="23" spans="1:32" ht="16.2" thickBot="1" x14ac:dyDescent="0.35">
      <c r="A23" s="362">
        <v>50000</v>
      </c>
      <c r="B23" s="139"/>
      <c r="C23" s="140"/>
      <c r="D23" s="453">
        <f>'Price Prep Sheet'!$AH$185</f>
        <v>60.248091600000009</v>
      </c>
      <c r="E23" s="453"/>
      <c r="F23" s="453"/>
      <c r="G23" s="453"/>
      <c r="H23" s="453">
        <f>'Price Prep Sheet'!$AH$186</f>
        <v>31.421946599999998</v>
      </c>
      <c r="I23" s="453"/>
      <c r="J23" s="453"/>
      <c r="K23" s="453"/>
      <c r="L23" s="453">
        <f>'Price Prep Sheet'!$AH$187</f>
        <v>27.945426599999998</v>
      </c>
      <c r="M23" s="453"/>
      <c r="N23" s="453"/>
      <c r="O23" s="462"/>
      <c r="P23" s="453">
        <f>'Price Prep Sheet'!$AH$188</f>
        <v>27.076296599999999</v>
      </c>
      <c r="Q23" s="453"/>
      <c r="R23" s="453"/>
      <c r="S23" s="453"/>
      <c r="T23" s="453">
        <f>'Price Prep Sheet'!$AH$189</f>
        <v>26.6417316</v>
      </c>
      <c r="U23" s="453"/>
      <c r="V23" s="453"/>
      <c r="W23" s="453"/>
      <c r="X23" s="454">
        <f>'Price Prep Sheet'!$AH$190</f>
        <v>26.424449099999997</v>
      </c>
      <c r="Y23" s="461"/>
      <c r="Z23" s="461"/>
      <c r="AA23" s="446">
        <f>'Price Prep Sheet'!$AH$191</f>
        <v>26.3520216</v>
      </c>
      <c r="AB23" s="446">
        <f>'Price Prep Sheet'!$AH$192</f>
        <v>26.279594099999994</v>
      </c>
      <c r="AC23" s="446">
        <f>'Price Prep Sheet'!$AH$193</f>
        <v>26.243380349999999</v>
      </c>
      <c r="AE23" s="429"/>
      <c r="AF23" s="329"/>
    </row>
    <row r="24" spans="1:32" ht="15.6" x14ac:dyDescent="0.3">
      <c r="A24" s="61">
        <v>60000</v>
      </c>
      <c r="C24" s="10"/>
      <c r="D24" s="443">
        <f>'Price Prep Sheet'!$AH$194</f>
        <v>66.042291599999999</v>
      </c>
      <c r="E24" s="443"/>
      <c r="F24" s="443"/>
      <c r="G24" s="443"/>
      <c r="H24" s="443">
        <f>'Price Prep Sheet'!$AH$195</f>
        <v>34.3190466</v>
      </c>
      <c r="I24" s="443"/>
      <c r="J24" s="443"/>
      <c r="K24" s="443"/>
      <c r="L24" s="443">
        <f>'Price Prep Sheet'!$AH$196</f>
        <v>32.001366599999997</v>
      </c>
      <c r="M24" s="443"/>
      <c r="N24" s="443"/>
      <c r="O24" s="460"/>
      <c r="P24" s="443">
        <f>'Price Prep Sheet'!$AH$197</f>
        <v>31.421946599999998</v>
      </c>
      <c r="Q24" s="443"/>
      <c r="R24" s="443"/>
      <c r="S24" s="443"/>
      <c r="T24" s="443">
        <f>'Price Prep Sheet'!$AH$198</f>
        <v>31.132236599999999</v>
      </c>
      <c r="U24" s="443"/>
      <c r="V24" s="443"/>
      <c r="W24" s="443"/>
      <c r="X24" s="443">
        <f>'Price Prep Sheet'!$AH$199</f>
        <v>30.987381599999999</v>
      </c>
      <c r="Y24" s="443"/>
      <c r="Z24" s="443"/>
      <c r="AA24" s="443">
        <f>'Price Prep Sheet'!$AH$200</f>
        <v>30.939096599999996</v>
      </c>
      <c r="AB24" s="443">
        <f>'Price Prep Sheet'!$AH$201</f>
        <v>30.890811599999996</v>
      </c>
      <c r="AC24" s="443">
        <f>'Price Prep Sheet'!$AH$202</f>
        <v>30.866669100000003</v>
      </c>
      <c r="AE24" s="429"/>
      <c r="AF24" s="329"/>
    </row>
    <row r="25" spans="1:32" ht="15.6" x14ac:dyDescent="0.3">
      <c r="A25" s="61">
        <v>70000</v>
      </c>
      <c r="C25" s="10"/>
      <c r="D25" s="443">
        <f>'Price Prep Sheet'!$AH$203</f>
        <v>75.313011599999996</v>
      </c>
      <c r="E25" s="443"/>
      <c r="F25" s="443"/>
      <c r="G25" s="443"/>
      <c r="H25" s="443">
        <f>'Price Prep Sheet'!$AH$204</f>
        <v>38.954406599999999</v>
      </c>
      <c r="I25" s="443"/>
      <c r="J25" s="443"/>
      <c r="K25" s="443"/>
      <c r="L25" s="443">
        <f>'Price Prep Sheet'!$AH$205</f>
        <v>36.636726600000003</v>
      </c>
      <c r="M25" s="443"/>
      <c r="N25" s="443"/>
      <c r="O25" s="460"/>
      <c r="P25" s="443">
        <f>'Price Prep Sheet'!$AH$206</f>
        <v>36.057306600000004</v>
      </c>
      <c r="Q25" s="443"/>
      <c r="R25" s="443"/>
      <c r="S25" s="443"/>
      <c r="T25" s="443">
        <f>'Price Prep Sheet'!$AH$207</f>
        <v>35.767596600000005</v>
      </c>
      <c r="U25" s="443"/>
      <c r="V25" s="443"/>
      <c r="W25" s="443"/>
      <c r="X25" s="443">
        <f>'Price Prep Sheet'!$AH$208</f>
        <v>35.622741600000005</v>
      </c>
      <c r="Y25" s="443"/>
      <c r="Z25" s="443"/>
      <c r="AA25" s="443">
        <f>'Price Prep Sheet'!$AH$209</f>
        <v>35.574456599999998</v>
      </c>
      <c r="AB25" s="443">
        <f>'Price Prep Sheet'!$AH$210</f>
        <v>35.526171599999998</v>
      </c>
      <c r="AC25" s="443">
        <f>'Price Prep Sheet'!$AH$211</f>
        <v>35.502029100000001</v>
      </c>
      <c r="AE25" s="429"/>
      <c r="AF25" s="329"/>
    </row>
    <row r="26" spans="1:32" ht="15.6" x14ac:dyDescent="0.3">
      <c r="A26" s="61">
        <v>80000</v>
      </c>
      <c r="C26" s="10"/>
      <c r="D26" s="443">
        <f>'Price Prep Sheet'!$AH$212</f>
        <v>84.583731600000007</v>
      </c>
      <c r="E26" s="443"/>
      <c r="F26" s="443"/>
      <c r="G26" s="443"/>
      <c r="H26" s="443">
        <f>'Price Prep Sheet'!$AH$213</f>
        <v>43.589766599999997</v>
      </c>
      <c r="I26" s="443"/>
      <c r="J26" s="443"/>
      <c r="K26" s="443"/>
      <c r="L26" s="443">
        <f>'Price Prep Sheet'!$AH$214</f>
        <v>41.272086599999994</v>
      </c>
      <c r="M26" s="443"/>
      <c r="N26" s="443"/>
      <c r="O26" s="443"/>
      <c r="P26" s="443">
        <f>'Price Prep Sheet'!$AH$215</f>
        <v>40.692666599999995</v>
      </c>
      <c r="Q26" s="443"/>
      <c r="R26" s="443"/>
      <c r="S26" s="443"/>
      <c r="T26" s="443">
        <f>'Price Prep Sheet'!$AH$216</f>
        <v>40.402956599999996</v>
      </c>
      <c r="U26" s="443"/>
      <c r="V26" s="443"/>
      <c r="W26" s="443"/>
      <c r="X26" s="443">
        <f>'Price Prep Sheet'!$AH$217</f>
        <v>40.258101600000003</v>
      </c>
      <c r="Y26" s="443"/>
      <c r="Z26" s="443"/>
      <c r="AA26" s="443">
        <f>'Price Prep Sheet'!$AH$218</f>
        <v>40.209816599999996</v>
      </c>
      <c r="AB26" s="443">
        <f>'Price Prep Sheet'!$AH$219</f>
        <v>40.161531600000004</v>
      </c>
      <c r="AC26" s="443">
        <f>'Price Prep Sheet'!$AH$220</f>
        <v>40.137389099999993</v>
      </c>
      <c r="AE26" s="429"/>
      <c r="AF26" s="329"/>
    </row>
    <row r="27" spans="1:32" ht="15.6" x14ac:dyDescent="0.3">
      <c r="A27" s="425">
        <v>90000</v>
      </c>
      <c r="C27" s="10"/>
      <c r="D27" s="443">
        <f>'Price Prep Sheet'!$AH$221</f>
        <v>93.854451600000004</v>
      </c>
      <c r="E27" s="443"/>
      <c r="F27" s="443"/>
      <c r="G27" s="443"/>
      <c r="H27" s="443">
        <f>'Price Prep Sheet'!$AH$222</f>
        <v>48.225126599999996</v>
      </c>
      <c r="I27" s="443"/>
      <c r="J27" s="443"/>
      <c r="K27" s="443"/>
      <c r="L27" s="443">
        <f>'Price Prep Sheet'!$AH$223</f>
        <v>45.907446599999993</v>
      </c>
      <c r="M27" s="443"/>
      <c r="N27" s="443"/>
      <c r="O27" s="443"/>
      <c r="P27" s="443">
        <f>'Price Prep Sheet'!$AH$224</f>
        <v>45.328026599999994</v>
      </c>
      <c r="Q27" s="443"/>
      <c r="R27" s="443"/>
      <c r="S27" s="443"/>
      <c r="T27" s="443">
        <f>'Price Prep Sheet'!$AH$225</f>
        <v>45.038316599999995</v>
      </c>
      <c r="U27" s="443"/>
      <c r="V27" s="443"/>
      <c r="W27" s="443"/>
      <c r="X27" s="443">
        <f>'Price Prep Sheet'!$AH$226</f>
        <v>44.893461599999995</v>
      </c>
      <c r="Y27" s="443"/>
      <c r="Z27" s="443"/>
      <c r="AA27" s="443">
        <f>'Price Prep Sheet'!$AH$227</f>
        <v>44.845176599999995</v>
      </c>
      <c r="AB27" s="443">
        <f>'Price Prep Sheet'!$AH$228</f>
        <v>44.796891599999995</v>
      </c>
      <c r="AC27" s="443">
        <f>'Price Prep Sheet'!$AH$229</f>
        <v>44.772749099999999</v>
      </c>
      <c r="AE27" s="429"/>
      <c r="AF27" s="329"/>
    </row>
    <row r="28" spans="1:32" ht="15.6" x14ac:dyDescent="0.3">
      <c r="A28" s="426">
        <v>100000</v>
      </c>
      <c r="C28" s="10"/>
      <c r="D28" s="453">
        <f>'Price Prep Sheet'!$AH$230</f>
        <v>103.12517160000002</v>
      </c>
      <c r="E28" s="453"/>
      <c r="F28" s="453"/>
      <c r="G28" s="453"/>
      <c r="H28" s="453">
        <f>'Price Prep Sheet'!$AH$231</f>
        <v>52.860486600000002</v>
      </c>
      <c r="I28" s="453"/>
      <c r="J28" s="453"/>
      <c r="K28" s="453"/>
      <c r="L28" s="453">
        <f>'Price Prep Sheet'!$AH$232</f>
        <v>50.542806599999992</v>
      </c>
      <c r="M28" s="453"/>
      <c r="N28" s="453"/>
      <c r="O28" s="453"/>
      <c r="P28" s="453">
        <f>'Price Prep Sheet'!$AH$233</f>
        <v>49.963386599999993</v>
      </c>
      <c r="Q28" s="453"/>
      <c r="R28" s="453"/>
      <c r="S28" s="453"/>
      <c r="T28" s="453">
        <f>'Price Prep Sheet'!$AH$234</f>
        <v>49.673676599999993</v>
      </c>
      <c r="U28" s="453"/>
      <c r="V28" s="453"/>
      <c r="W28" s="453"/>
      <c r="X28" s="453">
        <f>'Price Prep Sheet'!$AH$235</f>
        <v>49.528821599999993</v>
      </c>
      <c r="Y28" s="453"/>
      <c r="Z28" s="453"/>
      <c r="AA28" s="453">
        <f>'Price Prep Sheet'!$AH$236</f>
        <v>49.480536599999994</v>
      </c>
      <c r="AB28" s="453">
        <f>'Price Prep Sheet'!$AH$237</f>
        <v>49.432251599999994</v>
      </c>
      <c r="AC28" s="453">
        <f>'Price Prep Sheet'!$AH$238</f>
        <v>49.40810909999999</v>
      </c>
      <c r="AE28" s="329"/>
      <c r="AF28" s="329"/>
    </row>
    <row r="29" spans="1:32" ht="15.6" x14ac:dyDescent="0.3">
      <c r="A29" s="425">
        <v>110000</v>
      </c>
      <c r="B29" s="37"/>
      <c r="C29" s="427"/>
      <c r="D29" s="443">
        <f>'Price Prep Sheet'!$AH$239</f>
        <v>112.3958916</v>
      </c>
      <c r="E29" s="443"/>
      <c r="F29" s="443"/>
      <c r="G29" s="443"/>
      <c r="H29" s="443">
        <f>'Price Prep Sheet'!$AH$240</f>
        <v>57.4958466</v>
      </c>
      <c r="I29" s="443"/>
      <c r="J29" s="443"/>
      <c r="K29" s="443"/>
      <c r="L29" s="443">
        <f>'Price Prep Sheet'!$AH$241</f>
        <v>55.178166600000004</v>
      </c>
      <c r="M29" s="443"/>
      <c r="N29" s="443"/>
      <c r="O29" s="460"/>
      <c r="P29" s="443">
        <f>'Price Prep Sheet'!$AH$242</f>
        <v>54.598746599999998</v>
      </c>
      <c r="Q29" s="443"/>
      <c r="R29" s="443"/>
      <c r="S29" s="443"/>
      <c r="T29" s="443">
        <f>'Price Prep Sheet'!$AH$243</f>
        <v>54.309036599999999</v>
      </c>
      <c r="U29" s="443"/>
      <c r="V29" s="443"/>
      <c r="W29" s="443"/>
      <c r="X29" s="443">
        <f>'Price Prep Sheet'!$AH$244</f>
        <v>54.164181599999992</v>
      </c>
      <c r="Y29" s="443"/>
      <c r="Z29" s="443"/>
      <c r="AA29" s="443">
        <f>'Price Prep Sheet'!$AH$245</f>
        <v>54.115896599999999</v>
      </c>
      <c r="AB29" s="443">
        <f>'Price Prep Sheet'!$AH$246</f>
        <v>54.067611599999992</v>
      </c>
      <c r="AC29" s="443">
        <f>'Price Prep Sheet'!$AH$247</f>
        <v>54.043469099999996</v>
      </c>
      <c r="AE29" s="329"/>
      <c r="AF29" s="329"/>
    </row>
    <row r="30" spans="1:32" ht="15.6" x14ac:dyDescent="0.3">
      <c r="A30" s="425">
        <v>125000</v>
      </c>
      <c r="B30" s="37"/>
      <c r="C30" s="427"/>
      <c r="D30" s="443">
        <f>'Price Prep Sheet'!$AH$248</f>
        <v>126.3019716</v>
      </c>
      <c r="E30" s="443"/>
      <c r="F30" s="443"/>
      <c r="G30" s="443"/>
      <c r="H30" s="443">
        <f>'Price Prep Sheet'!$AH$249</f>
        <v>64.448886599999994</v>
      </c>
      <c r="I30" s="443"/>
      <c r="J30" s="443"/>
      <c r="K30" s="443"/>
      <c r="L30" s="443">
        <f>'Price Prep Sheet'!$AH$250</f>
        <v>62.131206599999992</v>
      </c>
      <c r="M30" s="443"/>
      <c r="N30" s="443"/>
      <c r="O30" s="460"/>
      <c r="P30" s="443">
        <f>'Price Prep Sheet'!$AH$251</f>
        <v>61.551786599999993</v>
      </c>
      <c r="Q30" s="443"/>
      <c r="R30" s="443"/>
      <c r="S30" s="443"/>
      <c r="T30" s="443">
        <f>'Price Prep Sheet'!$AH$252</f>
        <v>61.262076599999993</v>
      </c>
      <c r="U30" s="443"/>
      <c r="V30" s="443"/>
      <c r="W30" s="443"/>
      <c r="X30" s="443">
        <f>'Price Prep Sheet'!$AH$253</f>
        <v>61.117221599999993</v>
      </c>
      <c r="Y30" s="443"/>
      <c r="Z30" s="443"/>
      <c r="AA30" s="443">
        <f>'Price Prep Sheet'!$AH$254</f>
        <v>61.068936599999994</v>
      </c>
      <c r="AB30" s="443">
        <f>'Price Prep Sheet'!$AH$255</f>
        <v>61.020651600000008</v>
      </c>
      <c r="AC30" s="443">
        <f>'Price Prep Sheet'!$AH$256</f>
        <v>60.996509100000004</v>
      </c>
    </row>
    <row r="31" spans="1:32" ht="15.6" x14ac:dyDescent="0.3">
      <c r="A31" s="425">
        <v>150000</v>
      </c>
      <c r="B31" s="37"/>
      <c r="C31" s="428">
        <v>2</v>
      </c>
      <c r="D31" s="443">
        <f>'Price Prep Sheet'!$AH$257</f>
        <v>149.47877160000002</v>
      </c>
      <c r="E31" s="463">
        <v>1.5</v>
      </c>
      <c r="F31" s="463"/>
      <c r="G31" s="463">
        <v>1</v>
      </c>
      <c r="H31" s="464">
        <f>'Price Prep Sheet'!$AH$258</f>
        <v>76.037286600000002</v>
      </c>
      <c r="I31" s="463">
        <v>0.9</v>
      </c>
      <c r="J31" s="463"/>
      <c r="K31" s="463">
        <v>0.9</v>
      </c>
      <c r="L31" s="464">
        <f>'Price Prep Sheet'!$AH$259</f>
        <v>73.719606599999992</v>
      </c>
      <c r="M31" s="463">
        <v>0.8</v>
      </c>
      <c r="N31" s="463"/>
      <c r="O31" s="463">
        <v>0.8</v>
      </c>
      <c r="P31" s="464">
        <f>'Price Prep Sheet'!$AH$260</f>
        <v>73.140186599999993</v>
      </c>
      <c r="Q31" s="463">
        <v>0.7</v>
      </c>
      <c r="R31" s="463"/>
      <c r="S31" s="463">
        <v>0.7</v>
      </c>
      <c r="T31" s="443">
        <f>'Price Prep Sheet'!$AH$261</f>
        <v>72.850476599999993</v>
      </c>
      <c r="U31" s="463">
        <v>0.6</v>
      </c>
      <c r="V31" s="465"/>
      <c r="W31" s="463">
        <v>0.6</v>
      </c>
      <c r="X31" s="443">
        <f>'Price Prep Sheet'!$AH$262</f>
        <v>72.705621600000001</v>
      </c>
      <c r="Y31" s="463">
        <v>0.55000000000000004</v>
      </c>
      <c r="Z31" s="465"/>
      <c r="AA31" s="443">
        <f>'Price Prep Sheet'!$AH$263</f>
        <v>72.657336600000008</v>
      </c>
      <c r="AB31" s="443">
        <f>'Price Prep Sheet'!$AH$264</f>
        <v>72.609051600000001</v>
      </c>
      <c r="AC31" s="443">
        <f>'Price Prep Sheet'!$AH$265</f>
        <v>76.304909099999989</v>
      </c>
    </row>
    <row r="32" spans="1:32" x14ac:dyDescent="0.25">
      <c r="A32" s="423" t="s">
        <v>173</v>
      </c>
      <c r="C32" s="10"/>
      <c r="D32" s="11"/>
      <c r="E32" s="2"/>
      <c r="F32" s="2"/>
      <c r="G32" s="2"/>
      <c r="H32" s="2"/>
      <c r="I32" s="9"/>
      <c r="J32" s="2"/>
      <c r="K32" s="12"/>
      <c r="L32" s="2"/>
      <c r="M32" s="9"/>
      <c r="N32" s="2"/>
      <c r="O32" s="12"/>
      <c r="P32" s="2"/>
      <c r="Q32" s="9"/>
      <c r="R32" s="2"/>
      <c r="S32" s="2"/>
      <c r="T32" s="2"/>
      <c r="U32" s="9"/>
      <c r="V32" s="2"/>
      <c r="W32" s="2"/>
      <c r="X32" s="2"/>
      <c r="Y32" s="9"/>
      <c r="Z32" s="2"/>
    </row>
    <row r="33" spans="1:38" x14ac:dyDescent="0.25">
      <c r="A33" t="s">
        <v>171</v>
      </c>
      <c r="S33" s="2"/>
    </row>
    <row r="34" spans="1:38" x14ac:dyDescent="0.25">
      <c r="A34" t="s">
        <v>174</v>
      </c>
    </row>
    <row r="35" spans="1:38" x14ac:dyDescent="0.25">
      <c r="A35" t="s">
        <v>175</v>
      </c>
    </row>
    <row r="36" spans="1:38" x14ac:dyDescent="0.25">
      <c r="A36" t="s">
        <v>172</v>
      </c>
    </row>
    <row r="37" spans="1:38" x14ac:dyDescent="0.25">
      <c r="A37" t="s">
        <v>176</v>
      </c>
    </row>
    <row r="38" spans="1:38" x14ac:dyDescent="0.25">
      <c r="A38" t="s">
        <v>177</v>
      </c>
      <c r="I38" t="s">
        <v>10</v>
      </c>
      <c r="K38" t="s">
        <v>11</v>
      </c>
      <c r="L38" s="3"/>
      <c r="M38" s="3"/>
    </row>
    <row r="39" spans="1:38" x14ac:dyDescent="0.25">
      <c r="A39" t="s">
        <v>178</v>
      </c>
      <c r="K39" t="s">
        <v>12</v>
      </c>
      <c r="L39" s="3"/>
      <c r="M39" s="3"/>
    </row>
    <row r="40" spans="1:38" x14ac:dyDescent="0.25">
      <c r="A40" t="s">
        <v>179</v>
      </c>
      <c r="B40" t="s">
        <v>6</v>
      </c>
      <c r="K40" t="s">
        <v>13</v>
      </c>
      <c r="L40" s="3"/>
      <c r="M40" s="3"/>
    </row>
    <row r="41" spans="1:38" x14ac:dyDescent="0.25">
      <c r="B41" t="s">
        <v>7</v>
      </c>
      <c r="K41" t="s">
        <v>14</v>
      </c>
      <c r="L41" s="3"/>
      <c r="M41" s="3"/>
    </row>
    <row r="42" spans="1:38" x14ac:dyDescent="0.25">
      <c r="B42" t="s">
        <v>8</v>
      </c>
      <c r="K42" t="s">
        <v>15</v>
      </c>
      <c r="L42" s="3"/>
      <c r="M42" s="3"/>
    </row>
    <row r="43" spans="1:38" ht="13.2" x14ac:dyDescent="0.25">
      <c r="B43" t="s">
        <v>9</v>
      </c>
      <c r="C43"/>
      <c r="D43"/>
      <c r="K43" t="s">
        <v>16</v>
      </c>
    </row>
    <row r="44" spans="1:38" ht="13.2" x14ac:dyDescent="0.25">
      <c r="C44"/>
      <c r="D44"/>
    </row>
    <row r="45" spans="1:38" ht="13.2" x14ac:dyDescent="0.25">
      <c r="C45"/>
      <c r="D45"/>
    </row>
    <row r="46" spans="1:38" ht="13.2" x14ac:dyDescent="0.25">
      <c r="C46"/>
      <c r="D46"/>
    </row>
    <row r="47" spans="1:38" ht="13.2" x14ac:dyDescent="0.25">
      <c r="C47"/>
      <c r="D47"/>
    </row>
    <row r="48" spans="1:38" s="5" customFormat="1" ht="15.6" x14ac:dyDescent="0.3">
      <c r="A48" s="4"/>
      <c r="B48" s="4"/>
      <c r="C48" s="4"/>
      <c r="D48" s="4"/>
      <c r="E48" s="4"/>
      <c r="F48" s="4"/>
      <c r="H48" s="4"/>
      <c r="I48" s="4"/>
      <c r="J48" s="4"/>
      <c r="N48" s="4"/>
      <c r="O48" s="4"/>
      <c r="R48" s="4"/>
      <c r="S48" s="4"/>
      <c r="T48" s="4"/>
      <c r="Y48" s="4"/>
      <c r="Z48" s="4"/>
      <c r="AC48" s="4"/>
      <c r="AD48" s="4"/>
      <c r="AE48" s="4"/>
      <c r="AF48" s="4"/>
      <c r="AL48" s="4"/>
    </row>
    <row r="49" spans="3:19" ht="13.2" x14ac:dyDescent="0.25">
      <c r="C49">
        <f>28000/750</f>
        <v>37.333333333333336</v>
      </c>
      <c r="D49"/>
    </row>
    <row r="50" spans="3:19" ht="13.2" x14ac:dyDescent="0.25">
      <c r="C50"/>
      <c r="D50"/>
    </row>
    <row r="51" spans="3:19" ht="13.2" x14ac:dyDescent="0.25">
      <c r="C51"/>
      <c r="D51"/>
      <c r="K51" s="4"/>
    </row>
    <row r="52" spans="3:19" ht="13.2" x14ac:dyDescent="0.25">
      <c r="C52"/>
      <c r="D52"/>
      <c r="H52" s="4"/>
      <c r="I52" s="4"/>
      <c r="J52" s="4"/>
      <c r="L52" s="4"/>
      <c r="M52" s="4"/>
      <c r="O52" s="4"/>
      <c r="P52" s="4"/>
      <c r="Q52" s="4"/>
      <c r="R52" s="4"/>
      <c r="S52" s="4"/>
    </row>
    <row r="53" spans="3:19" x14ac:dyDescent="0.25">
      <c r="C53"/>
    </row>
    <row r="54" spans="3:19" x14ac:dyDescent="0.25">
      <c r="D54"/>
    </row>
  </sheetData>
  <phoneticPr fontId="0" type="noConversion"/>
  <pageMargins left="0.75" right="0.75" top="1" bottom="1" header="0.5" footer="0.5"/>
  <pageSetup orientation="landscape" r:id="rId1"/>
  <headerFooter alignWithMargins="0">
    <oddHeader xml:space="preserve">&amp;C&amp;"Arial,Bold Italic"&amp;16Current Price List for Corporate Embroidery Only&amp;"Arial,Regular"&amp;10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0C8EF-3DC1-4129-B351-FC9BA1118226}">
  <dimension ref="A1:AL165"/>
  <sheetViews>
    <sheetView workbookViewId="0">
      <pane ySplit="1" topLeftCell="A2" activePane="bottomLeft" state="frozen"/>
      <selection pane="bottomLeft" activeCell="AI11" sqref="AI11"/>
    </sheetView>
  </sheetViews>
  <sheetFormatPr defaultRowHeight="15" x14ac:dyDescent="0.25"/>
  <cols>
    <col min="1" max="1" width="9.6640625" customWidth="1"/>
    <col min="2" max="2" width="9" hidden="1" customWidth="1"/>
    <col min="3" max="3" width="9.6640625" style="3" hidden="1" customWidth="1"/>
    <col min="4" max="4" width="15.33203125" style="3" customWidth="1"/>
    <col min="5" max="5" width="0" hidden="1" customWidth="1"/>
    <col min="6" max="7" width="9" hidden="1" customWidth="1"/>
    <col min="8" max="8" width="16.6640625" customWidth="1"/>
    <col min="9" max="9" width="6.88671875" hidden="1" customWidth="1"/>
    <col min="10" max="10" width="8.33203125" hidden="1" customWidth="1"/>
    <col min="11" max="11" width="8.109375" hidden="1" customWidth="1"/>
    <col min="12" max="12" width="16.5546875" customWidth="1"/>
    <col min="13" max="13" width="8.44140625" hidden="1" customWidth="1"/>
    <col min="14" max="14" width="8.33203125" hidden="1" customWidth="1"/>
    <col min="15" max="15" width="8.109375" hidden="1" customWidth="1"/>
    <col min="16" max="16" width="16.6640625" customWidth="1"/>
    <col min="17" max="17" width="8" hidden="1" customWidth="1"/>
    <col min="18" max="18" width="7.88671875" hidden="1" customWidth="1"/>
    <col min="19" max="19" width="8.109375" hidden="1" customWidth="1"/>
    <col min="20" max="20" width="16.5546875" customWidth="1"/>
    <col min="21" max="21" width="7.88671875" hidden="1" customWidth="1"/>
    <col min="22" max="22" width="8.109375" hidden="1" customWidth="1"/>
    <col min="23" max="23" width="8" hidden="1" customWidth="1"/>
    <col min="24" max="24" width="18" customWidth="1"/>
    <col min="25" max="25" width="7.33203125" hidden="1" customWidth="1"/>
    <col min="26" max="26" width="8" hidden="1" customWidth="1"/>
    <col min="27" max="27" width="16" bestFit="1" customWidth="1"/>
    <col min="28" max="28" width="17.33203125" bestFit="1" customWidth="1"/>
    <col min="29" max="29" width="18.6640625" bestFit="1" customWidth="1"/>
  </cols>
  <sheetData>
    <row r="1" spans="1:30" ht="15.6" x14ac:dyDescent="0.3">
      <c r="A1" s="127" t="s">
        <v>1</v>
      </c>
      <c r="B1" s="19"/>
      <c r="C1" s="20"/>
      <c r="D1" s="128" t="s">
        <v>3</v>
      </c>
      <c r="E1" s="81"/>
      <c r="F1" s="81"/>
      <c r="G1" s="81"/>
      <c r="H1" s="129" t="s">
        <v>4</v>
      </c>
      <c r="I1" s="81"/>
      <c r="J1" s="81"/>
      <c r="K1" s="81"/>
      <c r="L1" s="128" t="s">
        <v>338</v>
      </c>
      <c r="M1" s="81"/>
      <c r="N1" s="81"/>
      <c r="O1" s="81"/>
      <c r="P1" s="128" t="s">
        <v>339</v>
      </c>
      <c r="Q1" s="81"/>
      <c r="R1" s="81"/>
      <c r="S1" s="82"/>
      <c r="T1" s="128" t="s">
        <v>340</v>
      </c>
      <c r="U1" s="81"/>
      <c r="V1" s="81"/>
      <c r="W1" s="82"/>
      <c r="X1" s="130" t="s">
        <v>341</v>
      </c>
      <c r="Y1" s="1"/>
      <c r="Z1" s="1"/>
      <c r="AA1" s="130" t="s">
        <v>5</v>
      </c>
      <c r="AB1" s="130" t="s">
        <v>342</v>
      </c>
      <c r="AC1" s="130" t="s">
        <v>343</v>
      </c>
    </row>
    <row r="2" spans="1:30" ht="15.6" x14ac:dyDescent="0.3">
      <c r="A2" s="131" t="s">
        <v>0</v>
      </c>
      <c r="B2" s="14" t="s">
        <v>19</v>
      </c>
      <c r="C2" s="88" t="s">
        <v>17</v>
      </c>
      <c r="D2" s="424"/>
      <c r="E2" s="89"/>
      <c r="F2" s="16"/>
      <c r="G2" s="88"/>
      <c r="H2" s="90"/>
      <c r="I2" s="18"/>
      <c r="J2" s="16"/>
      <c r="K2" s="88"/>
      <c r="L2" s="90"/>
      <c r="M2" s="18"/>
      <c r="N2" s="16"/>
      <c r="O2" s="88"/>
      <c r="P2" s="90"/>
      <c r="Q2" s="18"/>
      <c r="R2" s="16"/>
      <c r="S2" s="88"/>
      <c r="T2" s="90"/>
      <c r="U2" s="18"/>
      <c r="V2" s="15"/>
      <c r="W2" s="88"/>
      <c r="X2" s="132"/>
      <c r="Y2" s="18"/>
      <c r="Z2" s="16"/>
      <c r="AA2" s="132"/>
      <c r="AB2" s="132"/>
      <c r="AC2" s="132"/>
    </row>
    <row r="3" spans="1:30" ht="15" hidden="1" customHeight="1" x14ac:dyDescent="0.25">
      <c r="A3" s="133">
        <v>1000</v>
      </c>
      <c r="B3" s="14"/>
      <c r="C3" s="88"/>
      <c r="D3" s="118" t="e">
        <f>'Price Prep Sheet'!#REF!</f>
        <v>#REF!</v>
      </c>
      <c r="E3" s="119"/>
      <c r="F3" s="120"/>
      <c r="G3" s="121"/>
      <c r="H3" s="118" t="e">
        <f>'Price Prep Sheet'!#REF!</f>
        <v>#REF!</v>
      </c>
      <c r="I3" s="122"/>
      <c r="J3" s="123"/>
      <c r="K3" s="2"/>
      <c r="L3" s="124" t="e">
        <f>'Price Prep Sheet'!#REF!</f>
        <v>#REF!</v>
      </c>
      <c r="M3" s="122"/>
      <c r="N3" s="123"/>
      <c r="O3" s="125"/>
      <c r="P3" s="124" t="e">
        <f>'Price Prep Sheet'!#REF!</f>
        <v>#REF!</v>
      </c>
      <c r="Q3" s="122"/>
      <c r="R3" s="123"/>
      <c r="S3" s="125"/>
      <c r="T3" s="124" t="e">
        <f>'Price Prep Sheet'!#REF!</f>
        <v>#REF!</v>
      </c>
      <c r="U3" s="122"/>
      <c r="V3" s="126"/>
      <c r="W3" s="2"/>
      <c r="X3" s="17" t="e">
        <f>'Price Prep Sheet'!#REF!</f>
        <v>#REF!</v>
      </c>
      <c r="Y3" s="18"/>
      <c r="Z3" s="16"/>
    </row>
    <row r="4" spans="1:30" ht="15" hidden="1" customHeight="1" x14ac:dyDescent="0.25">
      <c r="A4" s="133">
        <v>2000</v>
      </c>
      <c r="B4" s="14"/>
      <c r="C4" s="88"/>
      <c r="D4" s="124" t="e">
        <f>'Price Prep Sheet'!#REF!</f>
        <v>#REF!</v>
      </c>
      <c r="E4" s="2"/>
      <c r="F4" s="123"/>
      <c r="G4" s="125"/>
      <c r="H4" s="124" t="e">
        <f>'Price Prep Sheet'!#REF!</f>
        <v>#REF!</v>
      </c>
      <c r="I4" s="122"/>
      <c r="J4" s="123"/>
      <c r="K4" s="2"/>
      <c r="L4" s="124" t="e">
        <f>'Price Prep Sheet'!#REF!</f>
        <v>#REF!</v>
      </c>
      <c r="M4" s="122"/>
      <c r="N4" s="123"/>
      <c r="O4" s="125"/>
      <c r="P4" s="124" t="e">
        <f>'Price Prep Sheet'!#REF!</f>
        <v>#REF!</v>
      </c>
      <c r="Q4" s="122"/>
      <c r="R4" s="123"/>
      <c r="S4" s="125"/>
      <c r="T4" s="124" t="e">
        <f>'Price Prep Sheet'!#REF!</f>
        <v>#REF!</v>
      </c>
      <c r="U4" s="122"/>
      <c r="V4" s="126"/>
      <c r="W4" s="2"/>
      <c r="X4" s="17" t="e">
        <f>'Price Prep Sheet'!#REF!</f>
        <v>#REF!</v>
      </c>
      <c r="Y4" s="18"/>
      <c r="Z4" s="16"/>
    </row>
    <row r="5" spans="1:30" ht="15" customHeight="1" x14ac:dyDescent="0.3">
      <c r="A5" s="362" t="s">
        <v>361</v>
      </c>
      <c r="B5" s="6" t="e">
        <f t="shared" ref="B5:B17" si="0">A5/1000</f>
        <v>#VALUE!</v>
      </c>
      <c r="C5" s="8">
        <f>G5*2</f>
        <v>0</v>
      </c>
      <c r="D5" s="467">
        <f>'Price Prep Sheet'!$AJ$23</f>
        <v>24.706468800000003</v>
      </c>
      <c r="E5" s="467"/>
      <c r="F5" s="468"/>
      <c r="G5" s="469"/>
      <c r="H5" s="467">
        <f>'Price Prep Sheet'!$AJ$25</f>
        <v>9.4484088000000011</v>
      </c>
      <c r="I5" s="467">
        <f>'Price Prep Sheet'!AI24</f>
        <v>0</v>
      </c>
      <c r="J5" s="470">
        <f>'Price Prep Sheet'!AJ25</f>
        <v>9.4484088000000011</v>
      </c>
      <c r="K5" s="467">
        <f>'Price Prep Sheet'!AK24</f>
        <v>0</v>
      </c>
      <c r="L5" s="467" t="e">
        <f>'Price Prep Sheet'!#REF!</f>
        <v>#REF!</v>
      </c>
      <c r="M5" s="467">
        <f>'Price Prep Sheet'!AM24</f>
        <v>0</v>
      </c>
      <c r="N5" s="470">
        <f>'Price Prep Sheet'!AN24</f>
        <v>0</v>
      </c>
      <c r="O5" s="471">
        <f>'Price Prep Sheet'!AO24</f>
        <v>0</v>
      </c>
      <c r="P5" s="467">
        <f>'Price Prep Sheet'!$AJ$26</f>
        <v>8.2895687999999996</v>
      </c>
      <c r="Q5" s="467">
        <f>'Price Prep Sheet'!AQ24</f>
        <v>0</v>
      </c>
      <c r="R5" s="470">
        <f>'Price Prep Sheet'!AR24</f>
        <v>0</v>
      </c>
      <c r="S5" s="469">
        <f>'Price Prep Sheet'!AS24</f>
        <v>0</v>
      </c>
      <c r="T5" s="467">
        <f>'Price Prep Sheet'!$AJ$27</f>
        <v>7.7101487999999998</v>
      </c>
      <c r="U5" s="467">
        <f>'Price Prep Sheet'!AU24</f>
        <v>0</v>
      </c>
      <c r="V5" s="472">
        <f>'Price Prep Sheet'!AV24</f>
        <v>0</v>
      </c>
      <c r="W5" s="467">
        <f>'Price Prep Sheet'!AW24</f>
        <v>0</v>
      </c>
      <c r="X5" s="470">
        <f>'Price Prep Sheet'!$AJ$28</f>
        <v>7.4204387999999994</v>
      </c>
      <c r="Y5" s="473">
        <f>'Price Prep Sheet'!AY24</f>
        <v>0</v>
      </c>
      <c r="Z5" s="472">
        <f>'Price Prep Sheet'!AZ24</f>
        <v>0</v>
      </c>
      <c r="AA5" s="470">
        <f>'Price Prep Sheet'!$AJ$29</f>
        <v>7.3238687999999996</v>
      </c>
      <c r="AB5" s="470">
        <f>'Price Prep Sheet'!$AJ$30</f>
        <v>7.2272987999999998</v>
      </c>
      <c r="AC5" s="509">
        <f>'Price Prep Sheet'!$AJ$31</f>
        <v>7.179013799999999</v>
      </c>
    </row>
    <row r="6" spans="1:30" hidden="1" x14ac:dyDescent="0.25">
      <c r="A6" s="94">
        <v>6000</v>
      </c>
      <c r="B6" s="6">
        <f t="shared" si="0"/>
        <v>6</v>
      </c>
      <c r="C6" s="8">
        <f t="shared" ref="C6:C17" si="1">G6*2</f>
        <v>0</v>
      </c>
      <c r="D6" s="467">
        <f>'Price Prep Sheet'!$AH$32</f>
        <v>19.4569236</v>
      </c>
      <c r="E6" s="467"/>
      <c r="F6" s="470"/>
      <c r="G6" s="469"/>
      <c r="H6" s="467">
        <f>'Price Prep Sheet'!$AH$33</f>
        <v>11.026362600000001</v>
      </c>
      <c r="I6" s="467"/>
      <c r="J6" s="470"/>
      <c r="K6" s="467"/>
      <c r="L6" s="467">
        <f>'Price Prep Sheet'!$AH$34</f>
        <v>6.4779156000000011</v>
      </c>
      <c r="M6" s="467"/>
      <c r="N6" s="470"/>
      <c r="O6" s="471"/>
      <c r="P6" s="467">
        <f>'Price Prep Sheet'!$AH$35</f>
        <v>4.0008951000000001</v>
      </c>
      <c r="Q6" s="467"/>
      <c r="R6" s="470"/>
      <c r="S6" s="469"/>
      <c r="T6" s="467">
        <f>'Price Prep Sheet'!$AH$36</f>
        <v>3.5663301000000001</v>
      </c>
      <c r="U6" s="467"/>
      <c r="V6" s="472"/>
      <c r="W6" s="467"/>
      <c r="X6" s="470">
        <f>'Price Prep Sheet'!$AH$37</f>
        <v>3.3490475999999996</v>
      </c>
      <c r="Y6" s="473"/>
      <c r="Z6" s="472"/>
      <c r="AA6" s="470">
        <f>'Price Prep Sheet'!$AH$38</f>
        <v>3.2766200999999997</v>
      </c>
      <c r="AB6" s="470">
        <f>'Price Prep Sheet'!$AH$39</f>
        <v>3.2041925999999998</v>
      </c>
      <c r="AC6" s="470">
        <f>'Price Prep Sheet'!$AH$40</f>
        <v>3.1679788499999999</v>
      </c>
    </row>
    <row r="7" spans="1:30" ht="15.6" x14ac:dyDescent="0.3">
      <c r="A7" s="362" t="s">
        <v>362</v>
      </c>
      <c r="B7" s="6" t="e">
        <f t="shared" si="0"/>
        <v>#VALUE!</v>
      </c>
      <c r="C7" s="8">
        <f t="shared" si="1"/>
        <v>0</v>
      </c>
      <c r="D7" s="467">
        <f>'Price Prep Sheet'!$AJ$41</f>
        <v>28.414756799999999</v>
      </c>
      <c r="E7" s="467"/>
      <c r="F7" s="470"/>
      <c r="G7" s="469"/>
      <c r="H7" s="467">
        <f>'Price Prep Sheet'!$AJ$42</f>
        <v>15.937912800000001</v>
      </c>
      <c r="I7" s="467"/>
      <c r="J7" s="470"/>
      <c r="K7" s="467"/>
      <c r="L7" s="467">
        <f>'Price Prep Sheet'!$AJ$43</f>
        <v>11.302552800000003</v>
      </c>
      <c r="M7" s="467"/>
      <c r="N7" s="470"/>
      <c r="O7" s="471"/>
      <c r="P7" s="467">
        <f>'Price Prep Sheet'!$AJ$44</f>
        <v>10.143712800000001</v>
      </c>
      <c r="Q7" s="467"/>
      <c r="R7" s="470"/>
      <c r="S7" s="469"/>
      <c r="T7" s="467">
        <f>'Price Prep Sheet'!$AJ$45</f>
        <v>9.5642928000000023</v>
      </c>
      <c r="U7" s="467"/>
      <c r="V7" s="472"/>
      <c r="W7" s="467"/>
      <c r="X7" s="474">
        <f>'Price Prep Sheet'!$AJ$46</f>
        <v>9.274582800000001</v>
      </c>
      <c r="Y7" s="473"/>
      <c r="Z7" s="472"/>
      <c r="AA7" s="474">
        <f>'Price Prep Sheet'!$AJ$47</f>
        <v>9.1780128000000012</v>
      </c>
      <c r="AB7" s="474">
        <f>'Price Prep Sheet'!$AJ$48</f>
        <v>9.0814428000000014</v>
      </c>
      <c r="AC7" s="474">
        <f>'Price Prep Sheet'!$AJ$49</f>
        <v>9.0331578000000015</v>
      </c>
      <c r="AD7" s="436"/>
    </row>
    <row r="8" spans="1:30" s="519" customFormat="1" x14ac:dyDescent="0.25">
      <c r="A8" s="510">
        <v>10000</v>
      </c>
      <c r="B8" s="511">
        <f t="shared" si="0"/>
        <v>10</v>
      </c>
      <c r="C8" s="512">
        <f t="shared" si="1"/>
        <v>0</v>
      </c>
      <c r="D8" s="513">
        <f>'Price Prep Sheet'!$AJ$50</f>
        <v>30.886948800000003</v>
      </c>
      <c r="E8" s="513"/>
      <c r="F8" s="514"/>
      <c r="G8" s="515"/>
      <c r="H8" s="513">
        <f>'Price Prep Sheet'!$AJ$51</f>
        <v>17.174008799999999</v>
      </c>
      <c r="I8" s="513"/>
      <c r="J8" s="514"/>
      <c r="K8" s="513"/>
      <c r="L8" s="513">
        <f>'Price Prep Sheet'!$AJ$52</f>
        <v>12.538648800000002</v>
      </c>
      <c r="M8" s="513"/>
      <c r="N8" s="514"/>
      <c r="O8" s="516"/>
      <c r="P8" s="513">
        <f>'Price Prep Sheet'!$AJ$53</f>
        <v>11.379808800000001</v>
      </c>
      <c r="Q8" s="513"/>
      <c r="R8" s="514"/>
      <c r="S8" s="515"/>
      <c r="T8" s="513">
        <f>'Price Prep Sheet'!$AJ$54</f>
        <v>10.800388800000002</v>
      </c>
      <c r="U8" s="513"/>
      <c r="V8" s="517"/>
      <c r="W8" s="513"/>
      <c r="X8" s="514">
        <f>'Price Prep Sheet'!$AJ$55</f>
        <v>10.510678800000003</v>
      </c>
      <c r="Y8" s="518"/>
      <c r="Z8" s="517"/>
      <c r="AA8" s="514">
        <f>'Price Prep Sheet'!$AJ$56</f>
        <v>10.414108800000003</v>
      </c>
      <c r="AB8" s="514">
        <f>'Price Prep Sheet'!$AJ$57</f>
        <v>10.317538800000003</v>
      </c>
      <c r="AC8" s="514">
        <f>'Price Prep Sheet'!$AJ$58</f>
        <v>10.269253800000001</v>
      </c>
    </row>
    <row r="9" spans="1:30" s="519" customFormat="1" ht="15.6" x14ac:dyDescent="0.3">
      <c r="A9" s="520" t="s">
        <v>363</v>
      </c>
      <c r="B9" s="511" t="e">
        <f t="shared" si="0"/>
        <v>#VALUE!</v>
      </c>
      <c r="C9" s="512">
        <f t="shared" si="1"/>
        <v>0</v>
      </c>
      <c r="D9" s="513">
        <f>'Price Prep Sheet'!$AJ$59</f>
        <v>33.359140799999999</v>
      </c>
      <c r="E9" s="513"/>
      <c r="F9" s="514"/>
      <c r="G9" s="515"/>
      <c r="H9" s="513">
        <f>'Price Prep Sheet'!$AJ$60</f>
        <v>18.410104799999999</v>
      </c>
      <c r="I9" s="513"/>
      <c r="J9" s="514"/>
      <c r="K9" s="513"/>
      <c r="L9" s="513">
        <f>'Price Prep Sheet'!$AJ$61</f>
        <v>13.774744800000002</v>
      </c>
      <c r="M9" s="513"/>
      <c r="N9" s="514"/>
      <c r="O9" s="516"/>
      <c r="P9" s="513">
        <f>'Price Prep Sheet'!$AJ$62</f>
        <v>12.615904800000001</v>
      </c>
      <c r="Q9" s="513"/>
      <c r="R9" s="514"/>
      <c r="S9" s="515"/>
      <c r="T9" s="513">
        <f>'Price Prep Sheet'!$AJ$63</f>
        <v>12.036484800000002</v>
      </c>
      <c r="U9" s="513"/>
      <c r="V9" s="517"/>
      <c r="W9" s="513"/>
      <c r="X9" s="514">
        <f>'Price Prep Sheet'!$AJ$64</f>
        <v>11.746774800000003</v>
      </c>
      <c r="Y9" s="518"/>
      <c r="Z9" s="517"/>
      <c r="AA9" s="514">
        <f>'Price Prep Sheet'!$AJ$65</f>
        <v>11.650204800000003</v>
      </c>
      <c r="AB9" s="514">
        <f>'Price Prep Sheet'!$AJ$66</f>
        <v>11.553634800000003</v>
      </c>
      <c r="AC9" s="514">
        <f>'Price Prep Sheet'!$AJ$67</f>
        <v>11.505349800000003</v>
      </c>
    </row>
    <row r="10" spans="1:30" s="519" customFormat="1" x14ac:dyDescent="0.25">
      <c r="A10" s="510">
        <v>14000</v>
      </c>
      <c r="B10" s="511">
        <f t="shared" si="0"/>
        <v>14</v>
      </c>
      <c r="C10" s="512">
        <f t="shared" si="1"/>
        <v>0</v>
      </c>
      <c r="D10" s="513">
        <f>'Price Prep Sheet'!$AJ$68</f>
        <v>35.831332799999998</v>
      </c>
      <c r="E10" s="513"/>
      <c r="F10" s="514"/>
      <c r="G10" s="515"/>
      <c r="H10" s="513">
        <f>'Price Prep Sheet'!$AJ$69</f>
        <v>19.646200800000003</v>
      </c>
      <c r="I10" s="513"/>
      <c r="J10" s="514"/>
      <c r="K10" s="513"/>
      <c r="L10" s="513">
        <f>'Price Prep Sheet'!$AJ$70</f>
        <v>15.010840800000002</v>
      </c>
      <c r="M10" s="513"/>
      <c r="N10" s="514"/>
      <c r="O10" s="516"/>
      <c r="P10" s="513">
        <f>'Price Prep Sheet'!$AJ$71</f>
        <v>13.852000800000001</v>
      </c>
      <c r="Q10" s="513"/>
      <c r="R10" s="514"/>
      <c r="S10" s="515"/>
      <c r="T10" s="513">
        <f>'Price Prep Sheet'!$AJ$72</f>
        <v>13.272580800000002</v>
      </c>
      <c r="U10" s="513"/>
      <c r="V10" s="517"/>
      <c r="W10" s="513"/>
      <c r="X10" s="514">
        <f>'Price Prep Sheet'!$AJ$73</f>
        <v>12.982870800000002</v>
      </c>
      <c r="Y10" s="518"/>
      <c r="Z10" s="517"/>
      <c r="AA10" s="514">
        <f>'Price Prep Sheet'!$AJ$74</f>
        <v>12.886300800000003</v>
      </c>
      <c r="AB10" s="514">
        <f>'Price Prep Sheet'!$AJ$75</f>
        <v>12.789730800000003</v>
      </c>
      <c r="AC10" s="514">
        <f>'Price Prep Sheet'!$AJ$76</f>
        <v>12.741445800000003</v>
      </c>
    </row>
    <row r="11" spans="1:30" s="519" customFormat="1" ht="15.6" x14ac:dyDescent="0.3">
      <c r="A11" s="520" t="s">
        <v>364</v>
      </c>
      <c r="B11" s="511" t="e">
        <f t="shared" si="0"/>
        <v>#VALUE!</v>
      </c>
      <c r="C11" s="512">
        <f t="shared" si="1"/>
        <v>0</v>
      </c>
      <c r="D11" s="513">
        <f>'Price Prep Sheet'!$AJ$77</f>
        <v>38.303524799999991</v>
      </c>
      <c r="E11" s="513"/>
      <c r="F11" s="514"/>
      <c r="G11" s="515"/>
      <c r="H11" s="513">
        <f>'Price Prep Sheet'!$AJ$78</f>
        <v>20.882296799999999</v>
      </c>
      <c r="I11" s="513"/>
      <c r="J11" s="514"/>
      <c r="K11" s="513"/>
      <c r="L11" s="513">
        <f>'Price Prep Sheet'!$AJ$79</f>
        <v>16.2469368</v>
      </c>
      <c r="M11" s="513"/>
      <c r="N11" s="514"/>
      <c r="O11" s="516"/>
      <c r="P11" s="513">
        <f>'Price Prep Sheet'!$AJ$80</f>
        <v>15.088096800000001</v>
      </c>
      <c r="Q11" s="513"/>
      <c r="R11" s="514"/>
      <c r="S11" s="515"/>
      <c r="T11" s="513">
        <f>'Price Prep Sheet'!$AJ$81</f>
        <v>14.508676800000002</v>
      </c>
      <c r="U11" s="513"/>
      <c r="V11" s="517"/>
      <c r="W11" s="513"/>
      <c r="X11" s="514">
        <f>'Price Prep Sheet'!$AJ$82</f>
        <v>14.218966800000002</v>
      </c>
      <c r="Y11" s="518"/>
      <c r="Z11" s="517"/>
      <c r="AA11" s="514">
        <f>'Price Prep Sheet'!$AJ$83</f>
        <v>14.122396800000002</v>
      </c>
      <c r="AB11" s="514">
        <f>'Price Prep Sheet'!$AJ$84</f>
        <v>14.025826800000003</v>
      </c>
      <c r="AC11" s="514">
        <f>'Price Prep Sheet'!$AJ$85</f>
        <v>13.977541800000003</v>
      </c>
    </row>
    <row r="12" spans="1:30" s="519" customFormat="1" x14ac:dyDescent="0.25">
      <c r="A12" s="510">
        <v>18000</v>
      </c>
      <c r="B12" s="511">
        <f t="shared" si="0"/>
        <v>18</v>
      </c>
      <c r="C12" s="512">
        <f t="shared" si="1"/>
        <v>0</v>
      </c>
      <c r="D12" s="513">
        <f>'Price Prep Sheet'!$AJ$86</f>
        <v>40.775716799999998</v>
      </c>
      <c r="E12" s="513"/>
      <c r="F12" s="514"/>
      <c r="G12" s="515"/>
      <c r="H12" s="513">
        <f>'Price Prep Sheet'!$AJ$87</f>
        <v>22.118392800000002</v>
      </c>
      <c r="I12" s="513"/>
      <c r="J12" s="514"/>
      <c r="K12" s="513"/>
      <c r="L12" s="513">
        <f>'Price Prep Sheet'!$AJ$88</f>
        <v>17.4830328</v>
      </c>
      <c r="M12" s="513"/>
      <c r="N12" s="514"/>
      <c r="O12" s="516"/>
      <c r="P12" s="513">
        <f>'Price Prep Sheet'!$AJ$89</f>
        <v>16.324192799999999</v>
      </c>
      <c r="Q12" s="513"/>
      <c r="R12" s="514"/>
      <c r="S12" s="515"/>
      <c r="T12" s="513">
        <f>'Price Prep Sheet'!$AJ$90</f>
        <v>15.744772800000002</v>
      </c>
      <c r="U12" s="513"/>
      <c r="V12" s="517"/>
      <c r="W12" s="513"/>
      <c r="X12" s="514">
        <f>'Price Prep Sheet'!$AJ$91</f>
        <v>15.455062800000002</v>
      </c>
      <c r="Y12" s="518"/>
      <c r="Z12" s="517"/>
      <c r="AA12" s="514">
        <f>'Price Prep Sheet'!$AJ$92</f>
        <v>15.358492800000002</v>
      </c>
      <c r="AB12" s="514">
        <f>'Price Prep Sheet'!$AJ$93</f>
        <v>15.261922800000002</v>
      </c>
      <c r="AC12" s="514">
        <f>'Price Prep Sheet'!$AJ$94</f>
        <v>15.213637800000003</v>
      </c>
    </row>
    <row r="13" spans="1:30" s="519" customFormat="1" ht="15.6" x14ac:dyDescent="0.3">
      <c r="A13" s="520" t="s">
        <v>365</v>
      </c>
      <c r="B13" s="511" t="e">
        <f t="shared" si="0"/>
        <v>#VALUE!</v>
      </c>
      <c r="C13" s="512">
        <f t="shared" si="1"/>
        <v>0</v>
      </c>
      <c r="D13" s="513">
        <f>'Price Prep Sheet'!$AJ$95</f>
        <v>43.247908800000005</v>
      </c>
      <c r="E13" s="513"/>
      <c r="F13" s="514"/>
      <c r="G13" s="515"/>
      <c r="H13" s="513">
        <f>'Price Prep Sheet'!$AJ$96</f>
        <v>23.354488800000002</v>
      </c>
      <c r="I13" s="513"/>
      <c r="J13" s="514"/>
      <c r="K13" s="513"/>
      <c r="L13" s="513">
        <f>'Price Prep Sheet'!$AJ$97</f>
        <v>18.7191288</v>
      </c>
      <c r="M13" s="513"/>
      <c r="N13" s="514"/>
      <c r="O13" s="516"/>
      <c r="P13" s="513">
        <f>'Price Prep Sheet'!$AJ$98</f>
        <v>17.560288799999999</v>
      </c>
      <c r="Q13" s="513"/>
      <c r="R13" s="514"/>
      <c r="S13" s="515"/>
      <c r="T13" s="513">
        <f>'Price Prep Sheet'!$AJ$99</f>
        <v>16.9808688</v>
      </c>
      <c r="U13" s="513"/>
      <c r="V13" s="517"/>
      <c r="W13" s="513"/>
      <c r="X13" s="514">
        <f>'Price Prep Sheet'!$AJ$100</f>
        <v>16.6911588</v>
      </c>
      <c r="Y13" s="518"/>
      <c r="Z13" s="517"/>
      <c r="AA13" s="521">
        <f>'Price Prep Sheet'!$AJ$101</f>
        <v>16.5945888</v>
      </c>
      <c r="AB13" s="521">
        <f>'Price Prep Sheet'!$AJ$102</f>
        <v>16.498018800000001</v>
      </c>
      <c r="AC13" s="521">
        <f>'Price Prep Sheet'!$AJ$103</f>
        <v>16.449733800000001</v>
      </c>
    </row>
    <row r="14" spans="1:30" s="519" customFormat="1" x14ac:dyDescent="0.25">
      <c r="A14" s="510">
        <v>22000</v>
      </c>
      <c r="B14" s="522">
        <f t="shared" si="0"/>
        <v>22</v>
      </c>
      <c r="C14" s="512">
        <f t="shared" si="1"/>
        <v>0</v>
      </c>
      <c r="D14" s="513">
        <f>'Price Prep Sheet'!$AJ$104</f>
        <v>45.72010079999999</v>
      </c>
      <c r="E14" s="513"/>
      <c r="F14" s="514"/>
      <c r="G14" s="515"/>
      <c r="H14" s="513">
        <f>'Price Prep Sheet'!$AJ$105</f>
        <v>24.590584799999998</v>
      </c>
      <c r="I14" s="513"/>
      <c r="J14" s="514"/>
      <c r="K14" s="513"/>
      <c r="L14" s="513">
        <f>'Price Prep Sheet'!$AJ$106</f>
        <v>19.9552248</v>
      </c>
      <c r="M14" s="513"/>
      <c r="N14" s="514"/>
      <c r="O14" s="516"/>
      <c r="P14" s="513">
        <f>'Price Prep Sheet'!$AJ$107</f>
        <v>18.796384799999998</v>
      </c>
      <c r="Q14" s="513"/>
      <c r="R14" s="514"/>
      <c r="S14" s="515"/>
      <c r="T14" s="513">
        <f>'Price Prep Sheet'!$AJ$108</f>
        <v>18.2169648</v>
      </c>
      <c r="U14" s="513"/>
      <c r="V14" s="517"/>
      <c r="W14" s="513"/>
      <c r="X14" s="514">
        <f>'Price Prep Sheet'!$AJ$109</f>
        <v>17.9272548</v>
      </c>
      <c r="Y14" s="518"/>
      <c r="Z14" s="517"/>
      <c r="AA14" s="514">
        <f>'Price Prep Sheet'!$AJ$110</f>
        <v>17.8306848</v>
      </c>
      <c r="AB14" s="514">
        <f>'Price Prep Sheet'!$AJ$111</f>
        <v>17.7341148</v>
      </c>
      <c r="AC14" s="514">
        <f>'Price Prep Sheet'!$AJ$112</f>
        <v>17.6858298</v>
      </c>
    </row>
    <row r="15" spans="1:30" s="519" customFormat="1" ht="15.6" x14ac:dyDescent="0.3">
      <c r="A15" s="520">
        <v>24000</v>
      </c>
      <c r="B15" s="522">
        <f t="shared" si="0"/>
        <v>24</v>
      </c>
      <c r="C15" s="512">
        <f t="shared" si="1"/>
        <v>0</v>
      </c>
      <c r="D15" s="513">
        <f>'Price Prep Sheet'!$AJ$113</f>
        <v>48.192292799999997</v>
      </c>
      <c r="E15" s="513"/>
      <c r="F15" s="514"/>
      <c r="G15" s="515"/>
      <c r="H15" s="513">
        <f>'Price Prep Sheet'!$AJ$114</f>
        <v>25.826680800000002</v>
      </c>
      <c r="I15" s="513"/>
      <c r="J15" s="514"/>
      <c r="K15" s="513"/>
      <c r="L15" s="513">
        <f>'Price Prep Sheet'!$AJ$115</f>
        <v>21.1913208</v>
      </c>
      <c r="M15" s="513"/>
      <c r="N15" s="514"/>
      <c r="O15" s="516"/>
      <c r="P15" s="513">
        <f>'Price Prep Sheet'!$AJ$116</f>
        <v>20.032480800000002</v>
      </c>
      <c r="Q15" s="513"/>
      <c r="R15" s="514"/>
      <c r="S15" s="523"/>
      <c r="T15" s="513">
        <f>'Price Prep Sheet'!$AJ$117</f>
        <v>19.453060800000003</v>
      </c>
      <c r="U15" s="518"/>
      <c r="V15" s="517"/>
      <c r="W15" s="513"/>
      <c r="X15" s="514">
        <f>'Price Prep Sheet'!$AJ$118</f>
        <v>19.1633508</v>
      </c>
      <c r="Y15" s="518"/>
      <c r="Z15" s="517"/>
      <c r="AA15" s="514">
        <f>'Price Prep Sheet'!$AJ$119</f>
        <v>19.0667808</v>
      </c>
      <c r="AB15" s="514">
        <f>'Price Prep Sheet'!$AJ$120</f>
        <v>18.9702108</v>
      </c>
      <c r="AC15" s="514">
        <f>'Price Prep Sheet'!$AJ$121</f>
        <v>18.9219258</v>
      </c>
    </row>
    <row r="16" spans="1:30" s="436" customFormat="1" ht="15.6" thickBot="1" x14ac:dyDescent="0.3">
      <c r="A16" s="271">
        <v>26000</v>
      </c>
      <c r="B16" s="524">
        <f t="shared" si="0"/>
        <v>26</v>
      </c>
      <c r="C16" s="525">
        <f t="shared" si="1"/>
        <v>0</v>
      </c>
      <c r="D16" s="467">
        <f>'Price Prep Sheet'!$AJ$122</f>
        <v>50.664484799999997</v>
      </c>
      <c r="E16" s="467"/>
      <c r="F16" s="470"/>
      <c r="G16" s="469"/>
      <c r="H16" s="467">
        <f>'Price Prep Sheet'!$AJ$123</f>
        <v>27.062776799999998</v>
      </c>
      <c r="I16" s="467"/>
      <c r="J16" s="470"/>
      <c r="K16" s="467"/>
      <c r="L16" s="467">
        <f>'Price Prep Sheet'!$AJ$124</f>
        <v>22.4274168</v>
      </c>
      <c r="M16" s="467"/>
      <c r="N16" s="470"/>
      <c r="O16" s="471"/>
      <c r="P16" s="467">
        <f>'Price Prep Sheet'!$AJ$125</f>
        <v>21.268576800000002</v>
      </c>
      <c r="Q16" s="467"/>
      <c r="R16" s="470"/>
      <c r="S16" s="475"/>
      <c r="T16" s="467">
        <f>'Price Prep Sheet'!$AJ$126</f>
        <v>20.689156799999999</v>
      </c>
      <c r="U16" s="473"/>
      <c r="V16" s="476"/>
      <c r="W16" s="467"/>
      <c r="X16" s="470">
        <f>'Price Prep Sheet'!$AJ$127</f>
        <v>20.3994468</v>
      </c>
      <c r="Y16" s="473"/>
      <c r="Z16" s="472"/>
      <c r="AA16" s="470">
        <f>'Price Prep Sheet'!$AJ$128</f>
        <v>20.3028768</v>
      </c>
      <c r="AB16" s="470">
        <f>'Price Prep Sheet'!$AJ$129</f>
        <v>20.2063068</v>
      </c>
      <c r="AC16" s="470">
        <f>'Price Prep Sheet'!$AJ$130</f>
        <v>20.158021800000004</v>
      </c>
    </row>
    <row r="17" spans="1:32" s="436" customFormat="1" ht="15.6" thickBot="1" x14ac:dyDescent="0.3">
      <c r="A17" s="271">
        <v>28000</v>
      </c>
      <c r="B17" s="526">
        <f t="shared" si="0"/>
        <v>28</v>
      </c>
      <c r="C17" s="527">
        <f t="shared" si="1"/>
        <v>0</v>
      </c>
      <c r="D17" s="477">
        <f>'Price Prep Sheet'!$AJ$131</f>
        <v>53.136676799999996</v>
      </c>
      <c r="E17" s="477"/>
      <c r="F17" s="478"/>
      <c r="G17" s="479"/>
      <c r="H17" s="477">
        <f>'Price Prep Sheet'!$AJ$132</f>
        <v>28.298872800000002</v>
      </c>
      <c r="I17" s="477"/>
      <c r="J17" s="478"/>
      <c r="K17" s="477"/>
      <c r="L17" s="477">
        <f>'Price Prep Sheet'!$AJ$133</f>
        <v>23.663512799999999</v>
      </c>
      <c r="M17" s="477"/>
      <c r="N17" s="478"/>
      <c r="O17" s="480"/>
      <c r="P17" s="477">
        <f>'Price Prep Sheet'!$AJ$134</f>
        <v>22.504672800000002</v>
      </c>
      <c r="Q17" s="477"/>
      <c r="R17" s="478"/>
      <c r="S17" s="481"/>
      <c r="T17" s="477">
        <f>'Price Prep Sheet'!$AJ$135</f>
        <v>21.925252800000003</v>
      </c>
      <c r="U17" s="482"/>
      <c r="V17" s="483"/>
      <c r="W17" s="477"/>
      <c r="X17" s="478">
        <f>'Price Prep Sheet'!$AJ$136</f>
        <v>21.6355428</v>
      </c>
      <c r="Y17" s="473"/>
      <c r="Z17" s="476"/>
      <c r="AA17" s="470">
        <f>'Price Prep Sheet'!$AJ$137</f>
        <v>21.5389728</v>
      </c>
      <c r="AB17" s="470">
        <f>'Price Prep Sheet'!$AJ$138</f>
        <v>21.4424028</v>
      </c>
      <c r="AC17" s="470">
        <f>'Price Prep Sheet'!$AJ$139</f>
        <v>21.3941178</v>
      </c>
    </row>
    <row r="18" spans="1:32" s="436" customFormat="1" ht="15.6" x14ac:dyDescent="0.3">
      <c r="A18" s="362">
        <v>30000</v>
      </c>
      <c r="C18" s="528"/>
      <c r="D18" s="467">
        <f>'Price Prep Sheet'!$AJ$140</f>
        <v>55.608868799999996</v>
      </c>
      <c r="E18" s="467"/>
      <c r="F18" s="467"/>
      <c r="G18" s="467"/>
      <c r="H18" s="467">
        <f>'Price Prep Sheet'!$AJ$150</f>
        <v>30.771064800000001</v>
      </c>
      <c r="I18" s="467"/>
      <c r="J18" s="467"/>
      <c r="K18" s="467"/>
      <c r="L18" s="467">
        <f>'Price Prep Sheet'!$AJ$151</f>
        <v>26.135704800000003</v>
      </c>
      <c r="M18" s="467"/>
      <c r="N18" s="467"/>
      <c r="O18" s="484"/>
      <c r="P18" s="467">
        <f>'Price Prep Sheet'!$AJ$152</f>
        <v>24.976864800000001</v>
      </c>
      <c r="Q18" s="467"/>
      <c r="R18" s="467"/>
      <c r="S18" s="467"/>
      <c r="T18" s="467">
        <f>'Price Prep Sheet'!$AJ$153</f>
        <v>24.397444800000002</v>
      </c>
      <c r="U18" s="467"/>
      <c r="V18" s="467"/>
      <c r="W18" s="467"/>
      <c r="X18" s="470">
        <f>'Price Prep Sheet'!$AJ$154</f>
        <v>24.107734800000003</v>
      </c>
      <c r="Y18" s="485"/>
      <c r="Z18" s="485"/>
      <c r="AA18" s="470">
        <f>'Price Prep Sheet'!$AJ$155</f>
        <v>24.0111648</v>
      </c>
      <c r="AB18" s="470">
        <f>'Price Prep Sheet'!$AJ$156</f>
        <v>23.914594800000003</v>
      </c>
      <c r="AC18" s="470">
        <f>'Price Prep Sheet'!$AJ$157</f>
        <v>23.8663098</v>
      </c>
      <c r="AE18" s="529"/>
      <c r="AF18" s="529"/>
    </row>
    <row r="19" spans="1:32" s="436" customFormat="1" ht="15.6" x14ac:dyDescent="0.3">
      <c r="A19" s="362">
        <v>32000</v>
      </c>
      <c r="C19" s="528"/>
      <c r="D19" s="467">
        <f>'Price Prep Sheet'!$AH$149</f>
        <v>43.560795599999999</v>
      </c>
      <c r="E19" s="467"/>
      <c r="F19" s="467"/>
      <c r="G19" s="467"/>
      <c r="H19" s="467">
        <f>'Price Prep Sheet'!$AJ$168</f>
        <v>35.715448800000004</v>
      </c>
      <c r="I19" s="467"/>
      <c r="J19" s="467"/>
      <c r="K19" s="467"/>
      <c r="L19" s="467">
        <f>'Price Prep Sheet'!$AJ$169</f>
        <v>31.080088800000002</v>
      </c>
      <c r="M19" s="467"/>
      <c r="N19" s="467"/>
      <c r="O19" s="484"/>
      <c r="P19" s="467">
        <f>'Price Prep Sheet'!$AJ$170</f>
        <v>29.921248800000001</v>
      </c>
      <c r="Q19" s="467"/>
      <c r="R19" s="467"/>
      <c r="S19" s="467"/>
      <c r="T19" s="467">
        <f>'Price Prep Sheet'!$AJ$171</f>
        <v>29.341828800000002</v>
      </c>
      <c r="U19" s="467"/>
      <c r="V19" s="467"/>
      <c r="W19" s="467"/>
      <c r="X19" s="470">
        <f>'Price Prep Sheet'!$AJ$172</f>
        <v>29.052118800000002</v>
      </c>
      <c r="Y19" s="485"/>
      <c r="Z19" s="485"/>
      <c r="AA19" s="474">
        <f>'Price Prep Sheet'!$AJ$173</f>
        <v>28.955548800000003</v>
      </c>
      <c r="AB19" s="474">
        <f>'Price Prep Sheet'!$AJ$174</f>
        <v>28.858978799999999</v>
      </c>
      <c r="AC19" s="474">
        <f>'Price Prep Sheet'!$AJ$175</f>
        <v>28.810693799999999</v>
      </c>
      <c r="AE19" s="530"/>
      <c r="AF19" s="529"/>
    </row>
    <row r="20" spans="1:32" s="436" customFormat="1" ht="15.6" x14ac:dyDescent="0.3">
      <c r="A20" s="362">
        <v>35000</v>
      </c>
      <c r="C20" s="528"/>
      <c r="D20" s="467">
        <f>'Price Prep Sheet'!$AJ$158</f>
        <v>61.789348799999992</v>
      </c>
      <c r="E20" s="467"/>
      <c r="F20" s="467"/>
      <c r="G20" s="467"/>
      <c r="H20" s="467">
        <f>'Price Prep Sheet'!$AJ$159</f>
        <v>32.625208799999996</v>
      </c>
      <c r="I20" s="467"/>
      <c r="J20" s="467"/>
      <c r="K20" s="467"/>
      <c r="L20" s="531">
        <f>'Price Prep Sheet'!$AJ$160</f>
        <v>27.989848800000004</v>
      </c>
      <c r="M20" s="467"/>
      <c r="N20" s="467"/>
      <c r="O20" s="484"/>
      <c r="P20" s="467">
        <f>'Price Prep Sheet'!$AJ$161</f>
        <v>26.831008799999999</v>
      </c>
      <c r="Q20" s="467"/>
      <c r="R20" s="467"/>
      <c r="S20" s="467"/>
      <c r="T20" s="467">
        <f>'Price Prep Sheet'!$AJ$162</f>
        <v>26.2515888</v>
      </c>
      <c r="U20" s="467"/>
      <c r="V20" s="467"/>
      <c r="W20" s="467"/>
      <c r="X20" s="470">
        <f>'Price Prep Sheet'!$AJ$163</f>
        <v>25.961878800000001</v>
      </c>
      <c r="Y20" s="485"/>
      <c r="Z20" s="485"/>
      <c r="AA20" s="470">
        <f>'Price Prep Sheet'!$AJ$164</f>
        <v>25.865308800000001</v>
      </c>
      <c r="AB20" s="470">
        <f>'Price Prep Sheet'!$AJ$165</f>
        <v>25.768738799999998</v>
      </c>
      <c r="AC20" s="470">
        <f>'Price Prep Sheet'!$AJ$166</f>
        <v>25.720453800000001</v>
      </c>
      <c r="AE20" s="530"/>
      <c r="AF20" s="529"/>
    </row>
    <row r="21" spans="1:32" s="436" customFormat="1" ht="15.6" x14ac:dyDescent="0.3">
      <c r="A21" s="362">
        <v>40000</v>
      </c>
      <c r="C21" s="528"/>
      <c r="D21" s="467">
        <f>'Price Prep Sheet'!$AJ$167</f>
        <v>67.969828800000002</v>
      </c>
      <c r="E21" s="467"/>
      <c r="F21" s="467"/>
      <c r="G21" s="467"/>
      <c r="H21" s="467">
        <f>'Price Prep Sheet'!$AJ$168</f>
        <v>35.715448800000004</v>
      </c>
      <c r="I21" s="467"/>
      <c r="J21" s="467"/>
      <c r="K21" s="467"/>
      <c r="L21" s="467">
        <f>'Price Prep Sheet'!$AJ$169</f>
        <v>31.080088800000002</v>
      </c>
      <c r="M21" s="467"/>
      <c r="N21" s="467"/>
      <c r="O21" s="484"/>
      <c r="P21" s="467">
        <f>'Price Prep Sheet'!$AJ$170</f>
        <v>29.921248800000001</v>
      </c>
      <c r="Q21" s="467"/>
      <c r="R21" s="467"/>
      <c r="S21" s="467"/>
      <c r="T21" s="467">
        <f>'Price Prep Sheet'!$AJ$171</f>
        <v>29.341828800000002</v>
      </c>
      <c r="U21" s="467"/>
      <c r="V21" s="467"/>
      <c r="W21" s="467"/>
      <c r="X21" s="470">
        <f>'Price Prep Sheet'!$AJ$172</f>
        <v>29.052118800000002</v>
      </c>
      <c r="Y21" s="485"/>
      <c r="Z21" s="485"/>
      <c r="AA21" s="470">
        <f>'Price Prep Sheet'!$AJ$173</f>
        <v>28.955548800000003</v>
      </c>
      <c r="AB21" s="470">
        <f>'Price Prep Sheet'!$AJ$174</f>
        <v>28.858978799999999</v>
      </c>
      <c r="AC21" s="470">
        <f>'Price Prep Sheet'!$AJ$175</f>
        <v>28.810693799999999</v>
      </c>
      <c r="AE21" s="530"/>
      <c r="AF21" s="529"/>
    </row>
    <row r="22" spans="1:32" s="436" customFormat="1" ht="15.6" x14ac:dyDescent="0.3">
      <c r="A22" s="362">
        <v>45000</v>
      </c>
      <c r="C22" s="528"/>
      <c r="D22" s="467">
        <f>'Price Prep Sheet'!$AJ$176</f>
        <v>74.150308799999991</v>
      </c>
      <c r="E22" s="467"/>
      <c r="F22" s="467"/>
      <c r="G22" s="467"/>
      <c r="H22" s="467">
        <f>'Price Prep Sheet'!$AJ$177</f>
        <v>38.805688799999999</v>
      </c>
      <c r="I22" s="467"/>
      <c r="J22" s="467"/>
      <c r="K22" s="467"/>
      <c r="L22" s="467">
        <f>'Price Prep Sheet'!$AJ$178</f>
        <v>34.1703288</v>
      </c>
      <c r="M22" s="467"/>
      <c r="N22" s="467"/>
      <c r="O22" s="484"/>
      <c r="P22" s="467">
        <f>'Price Prep Sheet'!$AJ$179</f>
        <v>33.011488800000002</v>
      </c>
      <c r="Q22" s="467"/>
      <c r="R22" s="467"/>
      <c r="S22" s="467"/>
      <c r="T22" s="467">
        <f>'Price Prep Sheet'!$AJ$180</f>
        <v>32.432068800000003</v>
      </c>
      <c r="U22" s="467"/>
      <c r="V22" s="467"/>
      <c r="W22" s="467"/>
      <c r="X22" s="470">
        <f>'Price Prep Sheet'!$AJ$181</f>
        <v>32.142358799999997</v>
      </c>
      <c r="Y22" s="485"/>
      <c r="Z22" s="485"/>
      <c r="AA22" s="470">
        <f>'Price Prep Sheet'!$AJ$182</f>
        <v>32.045788799999997</v>
      </c>
      <c r="AB22" s="470">
        <f>'Price Prep Sheet'!$AJ$183</f>
        <v>31.949218800000004</v>
      </c>
      <c r="AC22" s="470">
        <f>'Price Prep Sheet'!$AJ$184</f>
        <v>31.900933800000001</v>
      </c>
      <c r="AE22" s="530"/>
      <c r="AF22" s="529"/>
    </row>
    <row r="23" spans="1:32" s="519" customFormat="1" ht="16.2" thickBot="1" x14ac:dyDescent="0.35">
      <c r="A23" s="520">
        <v>50000</v>
      </c>
      <c r="B23" s="532"/>
      <c r="C23" s="533"/>
      <c r="D23" s="534">
        <f>'Price Prep Sheet'!$AJ$185</f>
        <v>80.330788800000008</v>
      </c>
      <c r="E23" s="534"/>
      <c r="F23" s="534"/>
      <c r="G23" s="534"/>
      <c r="H23" s="534">
        <f>'Price Prep Sheet'!$AJ$186</f>
        <v>41.8959288</v>
      </c>
      <c r="I23" s="534"/>
      <c r="J23" s="534"/>
      <c r="K23" s="534"/>
      <c r="L23" s="534">
        <f>'Price Prep Sheet'!$AJ$187</f>
        <v>37.260568799999994</v>
      </c>
      <c r="M23" s="534"/>
      <c r="N23" s="534"/>
      <c r="O23" s="535"/>
      <c r="P23" s="534">
        <f>'Price Prep Sheet'!$AJ$188</f>
        <v>36.101728799999997</v>
      </c>
      <c r="Q23" s="534"/>
      <c r="R23" s="534"/>
      <c r="S23" s="534"/>
      <c r="T23" s="534">
        <f>'Price Prep Sheet'!$AJ$189</f>
        <v>35.522308799999998</v>
      </c>
      <c r="U23" s="534"/>
      <c r="V23" s="534"/>
      <c r="W23" s="534"/>
      <c r="X23" s="536">
        <f>'Price Prep Sheet'!$AJ$190</f>
        <v>35.232598799999998</v>
      </c>
      <c r="Y23" s="537"/>
      <c r="Z23" s="537"/>
      <c r="AA23" s="514">
        <f>'Price Prep Sheet'!$AJ$191</f>
        <v>35.136028799999998</v>
      </c>
      <c r="AB23" s="514">
        <f>'Price Prep Sheet'!$AJ$192</f>
        <v>35.039458799999991</v>
      </c>
      <c r="AC23" s="514">
        <f>'Price Prep Sheet'!$AJ$193</f>
        <v>34.991173799999999</v>
      </c>
      <c r="AE23" s="538"/>
      <c r="AF23" s="539"/>
    </row>
    <row r="24" spans="1:32" s="519" customFormat="1" ht="15.6" x14ac:dyDescent="0.3">
      <c r="A24" s="540">
        <v>60000</v>
      </c>
      <c r="C24" s="541"/>
      <c r="D24" s="513">
        <f>'Price Prep Sheet'!$AJ$194</f>
        <v>88.056388799999993</v>
      </c>
      <c r="E24" s="513"/>
      <c r="F24" s="513"/>
      <c r="G24" s="513"/>
      <c r="H24" s="513">
        <f>'Price Prep Sheet'!$AJ$195</f>
        <v>45.7587288</v>
      </c>
      <c r="I24" s="513"/>
      <c r="J24" s="513"/>
      <c r="K24" s="513"/>
      <c r="L24" s="513">
        <f>'Price Prep Sheet'!$AJ$196</f>
        <v>42.668488799999999</v>
      </c>
      <c r="M24" s="513"/>
      <c r="N24" s="513"/>
      <c r="O24" s="542"/>
      <c r="P24" s="513">
        <f>'Price Prep Sheet'!$AJ$197</f>
        <v>41.8959288</v>
      </c>
      <c r="Q24" s="513"/>
      <c r="R24" s="513"/>
      <c r="S24" s="513"/>
      <c r="T24" s="513">
        <f>'Price Prep Sheet'!$AJ$198</f>
        <v>41.509648800000001</v>
      </c>
      <c r="U24" s="513"/>
      <c r="V24" s="513"/>
      <c r="W24" s="513"/>
      <c r="X24" s="513">
        <f>'Price Prep Sheet'!$AJ$199</f>
        <v>41.316508800000001</v>
      </c>
      <c r="Y24" s="513"/>
      <c r="Z24" s="513"/>
      <c r="AA24" s="513">
        <f>'Price Prep Sheet'!$AJ$200</f>
        <v>41.252128799999994</v>
      </c>
      <c r="AB24" s="513">
        <f>'Price Prep Sheet'!$AJ$201</f>
        <v>41.187748799999994</v>
      </c>
      <c r="AC24" s="513">
        <f>'Price Prep Sheet'!$AJ$202</f>
        <v>41.155558800000001</v>
      </c>
      <c r="AE24" s="538"/>
      <c r="AF24" s="539"/>
    </row>
    <row r="25" spans="1:32" s="519" customFormat="1" ht="15.6" x14ac:dyDescent="0.3">
      <c r="A25" s="540">
        <v>70000</v>
      </c>
      <c r="C25" s="541"/>
      <c r="D25" s="513">
        <f>'Price Prep Sheet'!$AJ$203</f>
        <v>100.4173488</v>
      </c>
      <c r="E25" s="513"/>
      <c r="F25" s="513"/>
      <c r="G25" s="513"/>
      <c r="H25" s="513">
        <f>'Price Prep Sheet'!$AJ$204</f>
        <v>51.939208799999996</v>
      </c>
      <c r="I25" s="513"/>
      <c r="J25" s="513"/>
      <c r="K25" s="513"/>
      <c r="L25" s="513">
        <f>'Price Prep Sheet'!$AJ$205</f>
        <v>48.848968800000002</v>
      </c>
      <c r="M25" s="513"/>
      <c r="N25" s="513"/>
      <c r="O25" s="542"/>
      <c r="P25" s="513">
        <f>'Price Prep Sheet'!$AJ$206</f>
        <v>48.076408800000003</v>
      </c>
      <c r="Q25" s="513"/>
      <c r="R25" s="513"/>
      <c r="S25" s="513"/>
      <c r="T25" s="513">
        <f>'Price Prep Sheet'!$AJ$207</f>
        <v>47.690128800000004</v>
      </c>
      <c r="U25" s="513"/>
      <c r="V25" s="513"/>
      <c r="W25" s="513"/>
      <c r="X25" s="513">
        <f>'Price Prep Sheet'!$AJ$208</f>
        <v>47.496988800000004</v>
      </c>
      <c r="Y25" s="513"/>
      <c r="Z25" s="513"/>
      <c r="AA25" s="513">
        <f>'Price Prep Sheet'!$AJ$209</f>
        <v>47.432608799999997</v>
      </c>
      <c r="AB25" s="513">
        <f>'Price Prep Sheet'!$AJ$210</f>
        <v>47.368228799999997</v>
      </c>
      <c r="AC25" s="513">
        <f>'Price Prep Sheet'!$AJ$211</f>
        <v>47.336038799999997</v>
      </c>
      <c r="AE25" s="538"/>
      <c r="AF25" s="539"/>
    </row>
    <row r="26" spans="1:32" s="519" customFormat="1" ht="15.6" x14ac:dyDescent="0.3">
      <c r="A26" s="540">
        <v>80000</v>
      </c>
      <c r="C26" s="541"/>
      <c r="D26" s="513">
        <f>'Price Prep Sheet'!$AJ$212</f>
        <v>112.7783088</v>
      </c>
      <c r="E26" s="513"/>
      <c r="F26" s="513"/>
      <c r="G26" s="513"/>
      <c r="H26" s="513">
        <f>'Price Prep Sheet'!$AJ$213</f>
        <v>58.119688799999999</v>
      </c>
      <c r="I26" s="513"/>
      <c r="J26" s="513"/>
      <c r="K26" s="513"/>
      <c r="L26" s="513">
        <f>'Price Prep Sheet'!$AJ$214</f>
        <v>55.029448799999997</v>
      </c>
      <c r="M26" s="513"/>
      <c r="N26" s="513"/>
      <c r="O26" s="513"/>
      <c r="P26" s="513">
        <f>'Price Prep Sheet'!$AJ$215</f>
        <v>54.256888799999999</v>
      </c>
      <c r="Q26" s="513"/>
      <c r="R26" s="513"/>
      <c r="S26" s="513"/>
      <c r="T26" s="513">
        <f>'Price Prep Sheet'!$AJ$216</f>
        <v>53.870608799999999</v>
      </c>
      <c r="U26" s="513"/>
      <c r="V26" s="513"/>
      <c r="W26" s="513"/>
      <c r="X26" s="513">
        <f>'Price Prep Sheet'!$AJ$217</f>
        <v>53.6774688</v>
      </c>
      <c r="Y26" s="513"/>
      <c r="Z26" s="513"/>
      <c r="AA26" s="513">
        <f>'Price Prep Sheet'!$AJ$218</f>
        <v>53.6130888</v>
      </c>
      <c r="AB26" s="513">
        <f>'Price Prep Sheet'!$AJ$219</f>
        <v>53.5487088</v>
      </c>
      <c r="AC26" s="513">
        <f>'Price Prep Sheet'!$AJ$220</f>
        <v>53.516518799999993</v>
      </c>
      <c r="AE26" s="538"/>
      <c r="AF26" s="539"/>
    </row>
    <row r="27" spans="1:32" s="519" customFormat="1" ht="15.6" x14ac:dyDescent="0.3">
      <c r="A27" s="543">
        <v>90000</v>
      </c>
      <c r="C27" s="541"/>
      <c r="D27" s="513">
        <f>'Price Prep Sheet'!$AJ$221</f>
        <v>125.1392688</v>
      </c>
      <c r="E27" s="513"/>
      <c r="F27" s="513"/>
      <c r="G27" s="513"/>
      <c r="H27" s="513">
        <f>'Price Prep Sheet'!$AJ$222</f>
        <v>64.300168799999994</v>
      </c>
      <c r="I27" s="513"/>
      <c r="J27" s="513"/>
      <c r="K27" s="513"/>
      <c r="L27" s="513">
        <f>'Price Prep Sheet'!$AJ$223</f>
        <v>61.209928799999993</v>
      </c>
      <c r="M27" s="513"/>
      <c r="N27" s="513"/>
      <c r="O27" s="513"/>
      <c r="P27" s="513">
        <f>'Price Prep Sheet'!$AJ$224</f>
        <v>60.437368799999994</v>
      </c>
      <c r="Q27" s="513"/>
      <c r="R27" s="513"/>
      <c r="S27" s="513"/>
      <c r="T27" s="513">
        <f>'Price Prep Sheet'!$AJ$225</f>
        <v>60.051088799999995</v>
      </c>
      <c r="U27" s="513"/>
      <c r="V27" s="513"/>
      <c r="W27" s="513"/>
      <c r="X27" s="513">
        <f>'Price Prep Sheet'!$AJ$226</f>
        <v>59.857948799999996</v>
      </c>
      <c r="Y27" s="513"/>
      <c r="Z27" s="513"/>
      <c r="AA27" s="513">
        <f>'Price Prep Sheet'!$AJ$227</f>
        <v>59.793568799999996</v>
      </c>
      <c r="AB27" s="513">
        <f>'Price Prep Sheet'!$AJ$228</f>
        <v>59.729188799999989</v>
      </c>
      <c r="AC27" s="513">
        <f>'Price Prep Sheet'!$AJ$229</f>
        <v>59.696998800000003</v>
      </c>
      <c r="AE27" s="538"/>
      <c r="AF27" s="539"/>
    </row>
    <row r="28" spans="1:32" s="519" customFormat="1" ht="15.6" x14ac:dyDescent="0.3">
      <c r="A28" s="544">
        <v>100000</v>
      </c>
      <c r="C28" s="541"/>
      <c r="D28" s="534">
        <f>'Price Prep Sheet'!$AJ$230</f>
        <v>137.50022880000003</v>
      </c>
      <c r="E28" s="534"/>
      <c r="F28" s="534"/>
      <c r="G28" s="534"/>
      <c r="H28" s="534">
        <f>'Price Prep Sheet'!$AJ$231</f>
        <v>70.480648799999997</v>
      </c>
      <c r="I28" s="534"/>
      <c r="J28" s="534"/>
      <c r="K28" s="534"/>
      <c r="L28" s="534">
        <f>'Price Prep Sheet'!$AJ$232</f>
        <v>67.390408799999989</v>
      </c>
      <c r="M28" s="534"/>
      <c r="N28" s="534"/>
      <c r="O28" s="534"/>
      <c r="P28" s="534">
        <f>'Price Prep Sheet'!$AJ$233</f>
        <v>66.61784879999999</v>
      </c>
      <c r="Q28" s="534"/>
      <c r="R28" s="534"/>
      <c r="S28" s="534"/>
      <c r="T28" s="534">
        <f>'Price Prep Sheet'!$AJ$234</f>
        <v>66.231568799999991</v>
      </c>
      <c r="U28" s="534"/>
      <c r="V28" s="534"/>
      <c r="W28" s="534"/>
      <c r="X28" s="534">
        <f>'Price Prep Sheet'!$AJ$235</f>
        <v>66.038428799999991</v>
      </c>
      <c r="Y28" s="534"/>
      <c r="Z28" s="534"/>
      <c r="AA28" s="534">
        <f>'Price Prep Sheet'!$AJ$236</f>
        <v>65.974048799999991</v>
      </c>
      <c r="AB28" s="534">
        <f>'Price Prep Sheet'!$AJ$237</f>
        <v>65.909668799999992</v>
      </c>
      <c r="AC28" s="534">
        <f>'Price Prep Sheet'!$AJ$238</f>
        <v>65.877478799999992</v>
      </c>
      <c r="AE28" s="539"/>
      <c r="AF28" s="539"/>
    </row>
    <row r="29" spans="1:32" s="519" customFormat="1" ht="15.6" x14ac:dyDescent="0.3">
      <c r="A29" s="543">
        <v>110000</v>
      </c>
      <c r="B29" s="545"/>
      <c r="C29" s="546"/>
      <c r="D29" s="513">
        <f>'Price Prep Sheet'!$AJ$239</f>
        <v>149.86118880000001</v>
      </c>
      <c r="E29" s="513"/>
      <c r="F29" s="513"/>
      <c r="G29" s="513"/>
      <c r="H29" s="513">
        <f>'Price Prep Sheet'!$AJ$240</f>
        <v>76.6611288</v>
      </c>
      <c r="I29" s="513"/>
      <c r="J29" s="513"/>
      <c r="K29" s="513"/>
      <c r="L29" s="513">
        <f>'Price Prep Sheet'!$AJ$241</f>
        <v>73.570888800000006</v>
      </c>
      <c r="M29" s="513"/>
      <c r="N29" s="513"/>
      <c r="O29" s="542"/>
      <c r="P29" s="513">
        <f>'Price Prep Sheet'!$AJ$242</f>
        <v>72.798328799999993</v>
      </c>
      <c r="Q29" s="513"/>
      <c r="R29" s="513"/>
      <c r="S29" s="513"/>
      <c r="T29" s="513">
        <f>'Price Prep Sheet'!$AJ$243</f>
        <v>72.412048799999994</v>
      </c>
      <c r="U29" s="513"/>
      <c r="V29" s="513"/>
      <c r="W29" s="513"/>
      <c r="X29" s="513">
        <f>'Price Prep Sheet'!$AJ$244</f>
        <v>72.218908799999994</v>
      </c>
      <c r="Y29" s="513"/>
      <c r="Z29" s="513"/>
      <c r="AA29" s="513">
        <f>'Price Prep Sheet'!$AJ$245</f>
        <v>72.154528799999994</v>
      </c>
      <c r="AB29" s="513">
        <f>'Price Prep Sheet'!$AJ$246</f>
        <v>72.090148799999994</v>
      </c>
      <c r="AC29" s="513">
        <f>'Price Prep Sheet'!$AJ$247</f>
        <v>72.057958799999994</v>
      </c>
      <c r="AE29" s="539"/>
      <c r="AF29" s="539"/>
    </row>
    <row r="30" spans="1:32" s="519" customFormat="1" ht="15.6" x14ac:dyDescent="0.3">
      <c r="A30" s="543">
        <v>125000</v>
      </c>
      <c r="B30" s="545"/>
      <c r="C30" s="546"/>
      <c r="D30" s="513">
        <f>'Price Prep Sheet'!$AJ$248</f>
        <v>168.4026288</v>
      </c>
      <c r="E30" s="513"/>
      <c r="F30" s="513"/>
      <c r="G30" s="513"/>
      <c r="H30" s="513">
        <f>'Price Prep Sheet'!$AJ$249</f>
        <v>85.931848799999997</v>
      </c>
      <c r="I30" s="513"/>
      <c r="J30" s="513"/>
      <c r="K30" s="513"/>
      <c r="L30" s="513">
        <f>'Price Prep Sheet'!$AJ$250</f>
        <v>82.841608799999989</v>
      </c>
      <c r="M30" s="513"/>
      <c r="N30" s="513"/>
      <c r="O30" s="542"/>
      <c r="P30" s="513">
        <f>'Price Prep Sheet'!$AJ$251</f>
        <v>82.06904879999999</v>
      </c>
      <c r="Q30" s="513"/>
      <c r="R30" s="513"/>
      <c r="S30" s="513"/>
      <c r="T30" s="513">
        <f>'Price Prep Sheet'!$AJ$252</f>
        <v>81.682768799999991</v>
      </c>
      <c r="U30" s="513"/>
      <c r="V30" s="513"/>
      <c r="W30" s="513"/>
      <c r="X30" s="513">
        <f>'Price Prep Sheet'!$AJ$253</f>
        <v>81.489628799999991</v>
      </c>
      <c r="Y30" s="513"/>
      <c r="Z30" s="513"/>
      <c r="AA30" s="513">
        <f>'Price Prep Sheet'!$AJ$254</f>
        <v>81.425248799999991</v>
      </c>
      <c r="AB30" s="513">
        <f>'Price Prep Sheet'!$AJ$255</f>
        <v>81.360868800000006</v>
      </c>
      <c r="AC30" s="513">
        <f>'Price Prep Sheet'!$AH$256</f>
        <v>60.996509100000004</v>
      </c>
    </row>
    <row r="31" spans="1:32" s="519" customFormat="1" ht="15.6" x14ac:dyDescent="0.3">
      <c r="A31" s="543">
        <v>150000</v>
      </c>
      <c r="B31" s="545"/>
      <c r="C31" s="547">
        <v>2</v>
      </c>
      <c r="D31" s="513">
        <f>'Price Prep Sheet'!$AJ$257</f>
        <v>199.3050288</v>
      </c>
      <c r="E31" s="548">
        <v>1.5</v>
      </c>
      <c r="F31" s="548"/>
      <c r="G31" s="548">
        <v>1</v>
      </c>
      <c r="H31" s="549">
        <f>'Price Prep Sheet'!$AJ$258</f>
        <v>101.3830488</v>
      </c>
      <c r="I31" s="548">
        <v>0.9</v>
      </c>
      <c r="J31" s="548"/>
      <c r="K31" s="548">
        <v>0.9</v>
      </c>
      <c r="L31" s="549">
        <f>'Price Prep Sheet'!$AJ$259</f>
        <v>98.292808799999989</v>
      </c>
      <c r="M31" s="548">
        <v>0.8</v>
      </c>
      <c r="N31" s="548"/>
      <c r="O31" s="548">
        <v>0.8</v>
      </c>
      <c r="P31" s="549">
        <f>'Price Prep Sheet'!$AJ$260</f>
        <v>97.52024879999999</v>
      </c>
      <c r="Q31" s="548">
        <v>0.7</v>
      </c>
      <c r="R31" s="548"/>
      <c r="S31" s="548">
        <v>0.7</v>
      </c>
      <c r="T31" s="513">
        <f>'Price Prep Sheet'!$AJ$261</f>
        <v>97.133968799999991</v>
      </c>
      <c r="U31" s="548">
        <v>0.6</v>
      </c>
      <c r="V31" s="550"/>
      <c r="W31" s="548">
        <v>0.6</v>
      </c>
      <c r="X31" s="513">
        <f>'Price Prep Sheet'!$AJ$262</f>
        <v>96.940828800000006</v>
      </c>
      <c r="Y31" s="548">
        <v>0.55000000000000004</v>
      </c>
      <c r="Z31" s="550"/>
      <c r="AA31" s="513">
        <f>'Price Prep Sheet'!$AJ$263</f>
        <v>96.876448800000006</v>
      </c>
      <c r="AB31" s="513">
        <f>'Price Prep Sheet'!$AJ$264</f>
        <v>96.812068800000006</v>
      </c>
      <c r="AC31" s="513">
        <f>'Price Prep Sheet'!$AJ$265</f>
        <v>101.73987879999999</v>
      </c>
    </row>
    <row r="32" spans="1:32" x14ac:dyDescent="0.25">
      <c r="A32" s="423" t="s">
        <v>173</v>
      </c>
      <c r="C32" s="10"/>
      <c r="D32" s="11"/>
      <c r="E32" s="2"/>
      <c r="F32" s="2"/>
      <c r="G32" s="2"/>
      <c r="H32" s="2"/>
      <c r="I32" s="9"/>
      <c r="J32" s="2"/>
      <c r="K32" s="12"/>
      <c r="L32" s="2"/>
      <c r="M32" s="9"/>
      <c r="N32" s="2"/>
      <c r="O32" s="12"/>
      <c r="P32" s="2"/>
      <c r="Q32" s="9"/>
      <c r="R32" s="2"/>
      <c r="S32" s="2"/>
      <c r="T32" s="2"/>
      <c r="U32" s="9"/>
      <c r="V32" s="2"/>
      <c r="W32" s="2"/>
      <c r="X32" s="2"/>
      <c r="Y32" s="9"/>
      <c r="Z32" s="2"/>
    </row>
    <row r="33" spans="1:38" x14ac:dyDescent="0.25">
      <c r="A33" t="s">
        <v>171</v>
      </c>
      <c r="S33" s="2"/>
    </row>
    <row r="34" spans="1:38" x14ac:dyDescent="0.25">
      <c r="A34" t="s">
        <v>174</v>
      </c>
    </row>
    <row r="35" spans="1:38" x14ac:dyDescent="0.25">
      <c r="A35" t="s">
        <v>175</v>
      </c>
    </row>
    <row r="36" spans="1:38" x14ac:dyDescent="0.25">
      <c r="A36" t="s">
        <v>172</v>
      </c>
    </row>
    <row r="37" spans="1:38" x14ac:dyDescent="0.25">
      <c r="A37" t="s">
        <v>176</v>
      </c>
    </row>
    <row r="38" spans="1:38" x14ac:dyDescent="0.25">
      <c r="A38" t="s">
        <v>177</v>
      </c>
      <c r="I38" t="s">
        <v>10</v>
      </c>
      <c r="K38" t="s">
        <v>11</v>
      </c>
      <c r="L38" s="3"/>
      <c r="M38" s="3"/>
    </row>
    <row r="39" spans="1:38" x14ac:dyDescent="0.25">
      <c r="A39" t="s">
        <v>178</v>
      </c>
      <c r="K39" t="s">
        <v>12</v>
      </c>
      <c r="L39" s="3"/>
      <c r="M39" s="3"/>
    </row>
    <row r="40" spans="1:38" x14ac:dyDescent="0.25">
      <c r="A40" t="s">
        <v>179</v>
      </c>
      <c r="B40" t="s">
        <v>6</v>
      </c>
      <c r="K40" t="s">
        <v>13</v>
      </c>
      <c r="L40" s="3"/>
      <c r="M40" s="3"/>
    </row>
    <row r="41" spans="1:38" x14ac:dyDescent="0.25">
      <c r="B41" t="s">
        <v>7</v>
      </c>
      <c r="K41" t="s">
        <v>14</v>
      </c>
      <c r="L41" s="3"/>
      <c r="M41" s="3"/>
    </row>
    <row r="42" spans="1:38" x14ac:dyDescent="0.25">
      <c r="B42" t="s">
        <v>8</v>
      </c>
      <c r="K42" t="s">
        <v>15</v>
      </c>
      <c r="L42" s="3"/>
      <c r="M42" s="3"/>
    </row>
    <row r="43" spans="1:38" ht="13.2" x14ac:dyDescent="0.25">
      <c r="B43" t="s">
        <v>9</v>
      </c>
      <c r="C43"/>
      <c r="D43"/>
      <c r="K43" t="s">
        <v>16</v>
      </c>
    </row>
    <row r="44" spans="1:38" ht="13.2" x14ac:dyDescent="0.25">
      <c r="C44"/>
      <c r="D44"/>
    </row>
    <row r="45" spans="1:38" ht="13.2" x14ac:dyDescent="0.25">
      <c r="C45"/>
      <c r="D45"/>
    </row>
    <row r="46" spans="1:38" ht="13.2" x14ac:dyDescent="0.25">
      <c r="C46"/>
      <c r="D46"/>
    </row>
    <row r="47" spans="1:38" ht="13.2" x14ac:dyDescent="0.25">
      <c r="C47"/>
      <c r="D47"/>
    </row>
    <row r="48" spans="1:38" s="5" customFormat="1" ht="15.6" x14ac:dyDescent="0.3">
      <c r="A48" s="4"/>
      <c r="B48" s="4"/>
      <c r="C48" s="4"/>
      <c r="D48" s="4"/>
      <c r="E48" s="4"/>
      <c r="F48" s="4"/>
      <c r="H48" s="4"/>
      <c r="I48" s="4"/>
      <c r="J48" s="4"/>
      <c r="N48" s="4"/>
      <c r="O48" s="4"/>
      <c r="R48" s="4"/>
      <c r="S48" s="4"/>
      <c r="T48" s="4"/>
      <c r="Y48" s="4"/>
      <c r="Z48" s="4"/>
      <c r="AC48" s="4"/>
      <c r="AD48" s="4"/>
      <c r="AE48" s="4"/>
      <c r="AF48" s="4"/>
      <c r="AL48" s="4"/>
    </row>
    <row r="49" spans="3:19" ht="13.2" x14ac:dyDescent="0.25">
      <c r="C49">
        <f>28000/750</f>
        <v>37.333333333333336</v>
      </c>
      <c r="D49"/>
    </row>
    <row r="50" spans="3:19" ht="13.2" x14ac:dyDescent="0.25">
      <c r="C50"/>
      <c r="D50"/>
    </row>
    <row r="51" spans="3:19" ht="13.2" x14ac:dyDescent="0.25">
      <c r="C51"/>
      <c r="D51"/>
      <c r="K51" s="4"/>
    </row>
    <row r="52" spans="3:19" ht="13.2" x14ac:dyDescent="0.25">
      <c r="C52"/>
      <c r="D52"/>
      <c r="H52" s="4"/>
      <c r="I52" s="4"/>
      <c r="J52" s="4"/>
      <c r="L52" s="4"/>
      <c r="M52" s="4"/>
      <c r="O52" s="4"/>
      <c r="P52" s="4"/>
      <c r="Q52" s="4"/>
      <c r="R52" s="4"/>
      <c r="S52" s="4"/>
    </row>
    <row r="53" spans="3:19" x14ac:dyDescent="0.25">
      <c r="C53"/>
    </row>
    <row r="54" spans="3:19" x14ac:dyDescent="0.25">
      <c r="D54"/>
    </row>
    <row r="165" spans="37:37" x14ac:dyDescent="0.25">
      <c r="AK165" t="s">
        <v>349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N1048576"/>
  <sheetViews>
    <sheetView workbookViewId="0">
      <selection activeCell="R3" sqref="R3"/>
    </sheetView>
  </sheetViews>
  <sheetFormatPr defaultColWidth="9.109375" defaultRowHeight="13.2" x14ac:dyDescent="0.25"/>
  <cols>
    <col min="1" max="1" width="16.109375" customWidth="1"/>
    <col min="2" max="2" width="5.5546875" hidden="1" customWidth="1"/>
    <col min="3" max="3" width="7.33203125" hidden="1" customWidth="1"/>
    <col min="4" max="5" width="9.109375" hidden="1" customWidth="1"/>
    <col min="6" max="6" width="10.109375" hidden="1" customWidth="1"/>
    <col min="7" max="13" width="9.109375" hidden="1" customWidth="1"/>
    <col min="14" max="14" width="8.33203125" customWidth="1"/>
    <col min="15" max="15" width="10.109375" bestFit="1" customWidth="1"/>
    <col min="16" max="16" width="9.88671875" bestFit="1" customWidth="1"/>
    <col min="17" max="18" width="10.33203125" customWidth="1"/>
    <col min="19" max="19" width="9.109375" customWidth="1"/>
    <col min="20" max="21" width="9.33203125" bestFit="1" customWidth="1"/>
    <col min="23" max="25" width="9" customWidth="1"/>
    <col min="31" max="31" width="9.109375" customWidth="1"/>
    <col min="49" max="50" width="10.109375" bestFit="1" customWidth="1"/>
    <col min="51" max="51" width="11.6640625" customWidth="1"/>
    <col min="52" max="53" width="10.109375" bestFit="1" customWidth="1"/>
    <col min="55" max="56" width="10.109375" bestFit="1" customWidth="1"/>
    <col min="57" max="57" width="10.88671875" customWidth="1"/>
    <col min="58" max="59" width="10.109375" bestFit="1" customWidth="1"/>
    <col min="61" max="62" width="10.109375" bestFit="1" customWidth="1"/>
    <col min="63" max="63" width="10.109375" customWidth="1"/>
    <col min="64" max="65" width="10.109375" bestFit="1" customWidth="1"/>
    <col min="66" max="66" width="11" customWidth="1"/>
  </cols>
  <sheetData>
    <row r="1" spans="1:66" ht="16.2" thickBot="1" x14ac:dyDescent="0.35">
      <c r="A1" s="105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346"/>
      <c r="O1" s="347" t="s">
        <v>155</v>
      </c>
      <c r="P1" s="348"/>
      <c r="Q1" s="349"/>
      <c r="R1" s="107"/>
      <c r="S1" s="106"/>
      <c r="T1" s="346"/>
      <c r="U1" s="355" t="s">
        <v>4</v>
      </c>
      <c r="V1" s="356"/>
      <c r="W1" s="349"/>
      <c r="X1" s="107"/>
      <c r="Y1" s="107"/>
      <c r="Z1" s="346"/>
      <c r="AA1" s="357" t="s">
        <v>331</v>
      </c>
      <c r="AB1" s="348"/>
      <c r="AC1" s="358"/>
      <c r="AD1" s="106"/>
      <c r="AE1" s="106"/>
      <c r="AF1" s="346"/>
      <c r="AG1" s="355" t="s">
        <v>332</v>
      </c>
      <c r="AH1" s="348"/>
      <c r="AI1" s="358"/>
      <c r="AJ1" s="106"/>
      <c r="AK1" s="106"/>
      <c r="AL1" s="346"/>
      <c r="AM1" s="359" t="s">
        <v>333</v>
      </c>
      <c r="AN1" s="348"/>
      <c r="AO1" s="358"/>
      <c r="AP1" s="106"/>
      <c r="AQ1" s="106"/>
      <c r="AR1" s="346"/>
      <c r="AS1" s="357" t="s">
        <v>334</v>
      </c>
      <c r="AT1" s="348"/>
      <c r="AU1" s="358"/>
      <c r="AV1" s="106"/>
      <c r="AW1" s="106"/>
      <c r="AX1" s="346"/>
      <c r="AY1" s="357" t="s">
        <v>335</v>
      </c>
      <c r="AZ1" s="348"/>
      <c r="BA1" s="358"/>
      <c r="BB1" s="106"/>
      <c r="BC1" s="106"/>
      <c r="BD1" s="346"/>
      <c r="BE1" s="357" t="s">
        <v>336</v>
      </c>
      <c r="BF1" s="348"/>
      <c r="BG1" s="358"/>
      <c r="BH1" s="106" t="s">
        <v>349</v>
      </c>
      <c r="BI1" s="106"/>
      <c r="BJ1" s="346"/>
      <c r="BK1" s="357" t="s">
        <v>337</v>
      </c>
      <c r="BL1" s="348"/>
      <c r="BM1" s="358"/>
      <c r="BN1" s="106" t="s">
        <v>349</v>
      </c>
    </row>
    <row r="2" spans="1:66" ht="13.8" x14ac:dyDescent="0.25">
      <c r="A2" s="361"/>
      <c r="C2" s="343">
        <v>15</v>
      </c>
      <c r="D2" s="98">
        <v>7.5</v>
      </c>
      <c r="E2" s="98">
        <v>5</v>
      </c>
      <c r="F2" s="98">
        <v>3</v>
      </c>
      <c r="G2" s="98">
        <v>2.5</v>
      </c>
      <c r="H2" s="98">
        <v>1.5</v>
      </c>
      <c r="I2" s="408">
        <v>1</v>
      </c>
      <c r="J2" s="408">
        <v>0.75</v>
      </c>
      <c r="K2" s="408">
        <v>0.5</v>
      </c>
      <c r="L2" s="329"/>
      <c r="M2" s="329"/>
      <c r="N2" s="350"/>
      <c r="Q2" s="351"/>
      <c r="T2" s="350"/>
      <c r="W2" s="351"/>
      <c r="Z2" s="350"/>
      <c r="AC2" s="351"/>
      <c r="AE2" s="406"/>
      <c r="AF2" s="350"/>
      <c r="AI2" s="351"/>
      <c r="AL2" s="350"/>
      <c r="AO2" s="351"/>
      <c r="AR2" s="350"/>
      <c r="AU2" s="351"/>
      <c r="AX2" s="350"/>
      <c r="BA2" s="351"/>
      <c r="BD2" s="350"/>
      <c r="BG2" s="351"/>
      <c r="BJ2" s="350"/>
      <c r="BM2" s="351"/>
    </row>
    <row r="3" spans="1:66" ht="13.8" x14ac:dyDescent="0.25">
      <c r="A3" s="344"/>
      <c r="B3" s="345" t="s">
        <v>57</v>
      </c>
      <c r="C3" s="114" t="s">
        <v>161</v>
      </c>
      <c r="D3" s="113"/>
      <c r="E3" s="115"/>
      <c r="F3" s="115"/>
      <c r="G3" s="115"/>
      <c r="H3" s="115"/>
      <c r="I3" s="115"/>
      <c r="J3" s="409"/>
      <c r="K3" s="115"/>
      <c r="L3" s="330" t="s">
        <v>101</v>
      </c>
      <c r="M3" s="398" t="s">
        <v>142</v>
      </c>
      <c r="N3" s="100" t="s">
        <v>133</v>
      </c>
      <c r="O3" s="92" t="s">
        <v>134</v>
      </c>
      <c r="P3" s="92" t="s">
        <v>135</v>
      </c>
      <c r="Q3" s="101" t="s">
        <v>141</v>
      </c>
      <c r="R3" s="385" t="s">
        <v>330</v>
      </c>
      <c r="S3" s="394" t="s">
        <v>142</v>
      </c>
      <c r="T3" s="389" t="s">
        <v>133</v>
      </c>
      <c r="U3" s="92" t="s">
        <v>134</v>
      </c>
      <c r="V3" s="92" t="s">
        <v>135</v>
      </c>
      <c r="W3" s="380" t="s">
        <v>141</v>
      </c>
      <c r="X3" s="92" t="s">
        <v>330</v>
      </c>
      <c r="Y3" s="402" t="s">
        <v>142</v>
      </c>
      <c r="Z3" s="100" t="s">
        <v>133</v>
      </c>
      <c r="AA3" s="92" t="s">
        <v>134</v>
      </c>
      <c r="AB3" s="92" t="s">
        <v>135</v>
      </c>
      <c r="AC3" s="101" t="s">
        <v>141</v>
      </c>
      <c r="AD3" s="385" t="s">
        <v>330</v>
      </c>
      <c r="AE3" s="402" t="s">
        <v>142</v>
      </c>
      <c r="AF3" s="100" t="s">
        <v>133</v>
      </c>
      <c r="AG3" s="92" t="s">
        <v>134</v>
      </c>
      <c r="AH3" s="92" t="s">
        <v>135</v>
      </c>
      <c r="AI3" s="101" t="s">
        <v>141</v>
      </c>
      <c r="AJ3" s="385" t="s">
        <v>330</v>
      </c>
      <c r="AK3" s="402" t="s">
        <v>142</v>
      </c>
      <c r="AL3" s="100" t="s">
        <v>133</v>
      </c>
      <c r="AM3" s="92" t="s">
        <v>134</v>
      </c>
      <c r="AN3" s="92" t="s">
        <v>135</v>
      </c>
      <c r="AO3" s="380" t="s">
        <v>141</v>
      </c>
      <c r="AP3" s="92" t="s">
        <v>330</v>
      </c>
      <c r="AQ3" s="402" t="s">
        <v>142</v>
      </c>
      <c r="AR3" s="100" t="s">
        <v>133</v>
      </c>
      <c r="AS3" s="92" t="s">
        <v>134</v>
      </c>
      <c r="AT3" s="92" t="s">
        <v>135</v>
      </c>
      <c r="AU3" s="101" t="s">
        <v>141</v>
      </c>
      <c r="AV3" s="385" t="s">
        <v>330</v>
      </c>
      <c r="AW3" s="402" t="s">
        <v>142</v>
      </c>
      <c r="AX3" s="100" t="s">
        <v>133</v>
      </c>
      <c r="AY3" s="92" t="s">
        <v>134</v>
      </c>
      <c r="AZ3" s="92" t="s">
        <v>135</v>
      </c>
      <c r="BA3" s="101" t="s">
        <v>141</v>
      </c>
      <c r="BB3" s="385" t="s">
        <v>330</v>
      </c>
      <c r="BC3" s="402" t="s">
        <v>142</v>
      </c>
      <c r="BD3" s="100" t="s">
        <v>133</v>
      </c>
      <c r="BE3" s="92" t="s">
        <v>134</v>
      </c>
      <c r="BF3" s="92" t="s">
        <v>135</v>
      </c>
      <c r="BG3" s="101" t="s">
        <v>141</v>
      </c>
      <c r="BH3" s="385" t="s">
        <v>330</v>
      </c>
      <c r="BI3" s="402" t="s">
        <v>142</v>
      </c>
      <c r="BJ3" s="100" t="s">
        <v>133</v>
      </c>
      <c r="BK3" s="92" t="s">
        <v>134</v>
      </c>
      <c r="BL3" s="92" t="s">
        <v>135</v>
      </c>
      <c r="BM3" s="101" t="s">
        <v>141</v>
      </c>
      <c r="BN3" s="385" t="s">
        <v>330</v>
      </c>
    </row>
    <row r="4" spans="1:66" s="9" customFormat="1" ht="13.8" x14ac:dyDescent="0.25">
      <c r="A4" s="333" t="s">
        <v>136</v>
      </c>
      <c r="B4" s="326"/>
      <c r="C4" s="116"/>
      <c r="D4" s="117"/>
      <c r="E4" s="117"/>
      <c r="F4" s="117"/>
      <c r="G4" s="117"/>
      <c r="H4" s="108"/>
      <c r="I4" s="108"/>
      <c r="J4" s="108"/>
      <c r="K4" s="108"/>
      <c r="L4" s="331" t="s">
        <v>144</v>
      </c>
      <c r="M4" s="399" t="s">
        <v>143</v>
      </c>
      <c r="N4" s="339">
        <v>5000</v>
      </c>
      <c r="O4" s="340">
        <v>8000</v>
      </c>
      <c r="P4" s="340">
        <v>12000</v>
      </c>
      <c r="Q4" s="341">
        <v>16000</v>
      </c>
      <c r="R4" s="386">
        <v>20000</v>
      </c>
      <c r="S4" s="395" t="s">
        <v>143</v>
      </c>
      <c r="T4" s="390">
        <v>5000</v>
      </c>
      <c r="U4" s="340">
        <v>8000</v>
      </c>
      <c r="V4" s="340">
        <v>12000</v>
      </c>
      <c r="W4" s="381">
        <v>16000</v>
      </c>
      <c r="X4" s="340">
        <v>20000</v>
      </c>
      <c r="Y4" s="403" t="s">
        <v>143</v>
      </c>
      <c r="Z4" s="339">
        <v>5000</v>
      </c>
      <c r="AA4" s="340">
        <v>8000</v>
      </c>
      <c r="AB4" s="340">
        <v>12000</v>
      </c>
      <c r="AC4" s="341">
        <v>16000</v>
      </c>
      <c r="AD4" s="386">
        <v>20000</v>
      </c>
      <c r="AE4" s="403" t="s">
        <v>143</v>
      </c>
      <c r="AF4" s="339">
        <v>5000</v>
      </c>
      <c r="AG4" s="340">
        <v>8000</v>
      </c>
      <c r="AH4" s="340">
        <v>12000</v>
      </c>
      <c r="AI4" s="341">
        <v>16000</v>
      </c>
      <c r="AJ4" s="386">
        <v>20000</v>
      </c>
      <c r="AK4" s="403" t="s">
        <v>143</v>
      </c>
      <c r="AL4" s="339">
        <v>5000</v>
      </c>
      <c r="AM4" s="340">
        <v>8000</v>
      </c>
      <c r="AN4" s="340">
        <v>12000</v>
      </c>
      <c r="AO4" s="381">
        <v>16000</v>
      </c>
      <c r="AP4" s="340">
        <v>20000</v>
      </c>
      <c r="AQ4" s="403" t="s">
        <v>143</v>
      </c>
      <c r="AR4" s="339">
        <v>5000</v>
      </c>
      <c r="AS4" s="340">
        <v>8000</v>
      </c>
      <c r="AT4" s="340">
        <v>12000</v>
      </c>
      <c r="AU4" s="381">
        <v>16000</v>
      </c>
      <c r="AV4" s="340">
        <v>20000</v>
      </c>
      <c r="AW4" s="403" t="s">
        <v>143</v>
      </c>
      <c r="AX4" s="339">
        <v>5000</v>
      </c>
      <c r="AY4" s="340">
        <v>8000</v>
      </c>
      <c r="AZ4" s="340">
        <v>12000</v>
      </c>
      <c r="BA4" s="381">
        <v>16000</v>
      </c>
      <c r="BB4" s="340">
        <v>20000</v>
      </c>
      <c r="BC4" s="403" t="s">
        <v>143</v>
      </c>
      <c r="BD4" s="339">
        <v>5000</v>
      </c>
      <c r="BE4" s="340">
        <v>8000</v>
      </c>
      <c r="BF4" s="340">
        <v>12000</v>
      </c>
      <c r="BG4" s="381">
        <v>16000</v>
      </c>
      <c r="BH4" s="340">
        <v>20000</v>
      </c>
      <c r="BI4" s="403" t="s">
        <v>143</v>
      </c>
      <c r="BJ4" s="339">
        <v>5000</v>
      </c>
      <c r="BK4" s="340">
        <v>8000</v>
      </c>
      <c r="BL4" s="340">
        <v>12000</v>
      </c>
      <c r="BM4" s="341">
        <v>16000</v>
      </c>
      <c r="BN4" s="340">
        <v>20000</v>
      </c>
    </row>
    <row r="5" spans="1:66" s="52" customFormat="1" x14ac:dyDescent="0.25">
      <c r="A5" s="334" t="s">
        <v>137</v>
      </c>
      <c r="B5" s="327"/>
      <c r="C5" s="97">
        <v>1</v>
      </c>
      <c r="D5" s="99" t="s">
        <v>138</v>
      </c>
      <c r="E5" s="99" t="s">
        <v>344</v>
      </c>
      <c r="F5" s="99" t="s">
        <v>345</v>
      </c>
      <c r="G5" s="99" t="s">
        <v>346</v>
      </c>
      <c r="H5" s="99" t="s">
        <v>347</v>
      </c>
      <c r="I5" s="99" t="s">
        <v>139</v>
      </c>
      <c r="J5" s="99" t="s">
        <v>140</v>
      </c>
      <c r="K5" s="99" t="s">
        <v>348</v>
      </c>
      <c r="L5" s="332">
        <v>1.4</v>
      </c>
      <c r="M5" s="400">
        <v>1</v>
      </c>
      <c r="N5" s="335">
        <f>'Price Prep Sheet'!$AH$23</f>
        <v>18.529851600000001</v>
      </c>
      <c r="O5" s="336">
        <f>'Price Prep Sheet'!$AH$41</f>
        <v>21.311067600000001</v>
      </c>
      <c r="P5" s="337">
        <f>'Price Prep Sheet'!$AH$59</f>
        <v>25.019355599999997</v>
      </c>
      <c r="Q5" s="338">
        <f>'Price Prep Sheet'!$AH$77</f>
        <v>28.727643599999993</v>
      </c>
      <c r="R5" s="387">
        <f>'Price Prep Sheet'!$AH$95</f>
        <v>32.435931600000004</v>
      </c>
      <c r="S5" s="396" t="s">
        <v>138</v>
      </c>
      <c r="T5" s="391">
        <f>'Price Prep Sheet'!$AH$24</f>
        <v>10.562826600000003</v>
      </c>
      <c r="U5" s="337">
        <f>'Price Prep Sheet'!$AH$42</f>
        <v>11.953434600000001</v>
      </c>
      <c r="V5" s="337">
        <f>'Price Prep Sheet'!$AH$60</f>
        <v>13.807578599999999</v>
      </c>
      <c r="W5" s="382">
        <f>'Price Prep Sheet'!$AH$78</f>
        <v>15.661722599999999</v>
      </c>
      <c r="X5" s="393">
        <f>'Price Prep Sheet'!$AH$96</f>
        <v>17.515866600000003</v>
      </c>
      <c r="Y5" s="404" t="s">
        <v>344</v>
      </c>
      <c r="Z5" s="335">
        <f>'Price Prep Sheet'!$AH$25</f>
        <v>7.0863066000000003</v>
      </c>
      <c r="AA5" s="337">
        <f>'Price Prep Sheet'!$AH$43</f>
        <v>8.4769146000000024</v>
      </c>
      <c r="AB5" s="337">
        <f>'Price Prep Sheet'!$AH$61</f>
        <v>10.331058600000002</v>
      </c>
      <c r="AC5" s="342">
        <f>'Price Prep Sheet'!$AH$79</f>
        <v>12.1852026</v>
      </c>
      <c r="AD5" s="392">
        <f>'Price Prep Sheet'!$AH$97</f>
        <v>14.0393466</v>
      </c>
      <c r="AE5" s="404" t="s">
        <v>345</v>
      </c>
      <c r="AF5" s="335">
        <f>'Price Prep Sheet'!$AH$26</f>
        <v>6.2171766000000002</v>
      </c>
      <c r="AG5" s="337">
        <f>'Price Prep Sheet'!$AH$44</f>
        <v>7.6077846000000005</v>
      </c>
      <c r="AH5" s="337">
        <f>'Price Prep Sheet'!$AH$62</f>
        <v>9.4619286000000002</v>
      </c>
      <c r="AI5" s="342">
        <f>'Price Prep Sheet'!$AH$80</f>
        <v>11.3160726</v>
      </c>
      <c r="AJ5" s="392">
        <f>'Price Prep Sheet'!$AH$98</f>
        <v>13.1702166</v>
      </c>
      <c r="AK5" s="407" t="s">
        <v>346</v>
      </c>
      <c r="AL5" s="335">
        <f>'Price Prep Sheet'!$AH$27</f>
        <v>5.7826116000000001</v>
      </c>
      <c r="AM5" s="337">
        <f>'Price Prep Sheet'!$AH$45</f>
        <v>7.1732196000000013</v>
      </c>
      <c r="AN5" s="337">
        <f>'Price Prep Sheet'!$AH$63</f>
        <v>9.027363600000001</v>
      </c>
      <c r="AO5" s="382">
        <f>'Price Prep Sheet'!$AH$81</f>
        <v>10.881507600000001</v>
      </c>
      <c r="AP5" s="337">
        <f>'Price Prep Sheet'!$AH$99</f>
        <v>12.735651600000001</v>
      </c>
      <c r="AQ5" s="407" t="s">
        <v>347</v>
      </c>
      <c r="AR5" s="335">
        <f>'Price Prep Sheet'!$AH$28</f>
        <v>5.5653290999999996</v>
      </c>
      <c r="AS5" s="337">
        <f>'Price Prep Sheet'!$AH$46</f>
        <v>6.9559371000000008</v>
      </c>
      <c r="AT5" s="337">
        <f>'Price Prep Sheet'!$AH$64</f>
        <v>8.8100811000000014</v>
      </c>
      <c r="AU5" s="382">
        <f>'Price Prep Sheet'!$AH$82</f>
        <v>10.664225100000001</v>
      </c>
      <c r="AV5" s="337">
        <f>'Price Prep Sheet'!$AH$100</f>
        <v>12.518369100000001</v>
      </c>
      <c r="AW5" s="407" t="s">
        <v>139</v>
      </c>
      <c r="AX5" s="335">
        <f>'Price Prep Sheet'!$AH$29</f>
        <v>5.4929015999999997</v>
      </c>
      <c r="AY5" s="393">
        <f>'Price Prep Sheet'!$AH$47</f>
        <v>6.8835096000000009</v>
      </c>
      <c r="AZ5" s="337">
        <f>'Price Prep Sheet'!$AH$65</f>
        <v>8.7376536000000016</v>
      </c>
      <c r="BA5" s="382">
        <f>'Price Prep Sheet'!$AH$83</f>
        <v>10.591797600000001</v>
      </c>
      <c r="BB5" s="337">
        <f>'Price Prep Sheet'!$AH$101</f>
        <v>12.445941600000001</v>
      </c>
      <c r="BC5" s="407" t="s">
        <v>140</v>
      </c>
      <c r="BD5" s="335">
        <f>'Price Prep Sheet'!$AH$30</f>
        <v>5.4204740999999999</v>
      </c>
      <c r="BE5" s="393">
        <f>'Price Prep Sheet'!$AH$48</f>
        <v>6.811082100000001</v>
      </c>
      <c r="BF5" s="337">
        <f>'Price Prep Sheet'!$AH$66</f>
        <v>8.6652261000000017</v>
      </c>
      <c r="BG5" s="382">
        <f>'Price Prep Sheet'!$AH$84</f>
        <v>10.519370100000002</v>
      </c>
      <c r="BH5" s="337">
        <f>'Price Prep Sheet'!$AH$102</f>
        <v>12.373514100000001</v>
      </c>
      <c r="BI5" s="407" t="s">
        <v>348</v>
      </c>
      <c r="BJ5" s="335">
        <f>'Price Prep Sheet'!$AH$31</f>
        <v>5.384260349999999</v>
      </c>
      <c r="BK5" s="393">
        <f>'Price Prep Sheet'!$AH$49</f>
        <v>6.7748683500000011</v>
      </c>
      <c r="BL5" s="337">
        <f>'Price Prep Sheet'!$AH$67</f>
        <v>8.6290123500000018</v>
      </c>
      <c r="BM5" s="342">
        <f>'Price Prep Sheet'!$AH$85</f>
        <v>10.483156350000002</v>
      </c>
      <c r="BN5" s="337">
        <f>'Price Prep Sheet'!$AH$103</f>
        <v>12.33730035</v>
      </c>
    </row>
    <row r="6" spans="1:66" x14ac:dyDescent="0.25">
      <c r="A6" s="103" t="s">
        <v>162</v>
      </c>
      <c r="B6" s="328">
        <v>3.95</v>
      </c>
      <c r="C6" s="96">
        <f>B6+C2</f>
        <v>18.95</v>
      </c>
      <c r="D6" s="96">
        <f>B6+D2</f>
        <v>11.45</v>
      </c>
      <c r="E6" s="96">
        <f>B6+E2</f>
        <v>8.9499999999999993</v>
      </c>
      <c r="F6" s="96">
        <f>B6+F2</f>
        <v>6.95</v>
      </c>
      <c r="G6" s="96">
        <f>B6+G2</f>
        <v>6.45</v>
      </c>
      <c r="H6" s="96">
        <f>B6+H2</f>
        <v>5.45</v>
      </c>
      <c r="I6" s="96">
        <f>B6+I2</f>
        <v>4.95</v>
      </c>
      <c r="J6" s="96">
        <f>B6+J$2</f>
        <v>4.7</v>
      </c>
      <c r="K6" s="96">
        <f>B6+K$2</f>
        <v>4.45</v>
      </c>
      <c r="L6" s="332">
        <v>1.4</v>
      </c>
      <c r="M6" s="401">
        <f>C6*L6</f>
        <v>26.529999999999998</v>
      </c>
      <c r="N6" s="109">
        <f t="shared" ref="N6:N14" si="0">M6+N$5</f>
        <v>45.059851600000002</v>
      </c>
      <c r="O6" s="110">
        <f>M6+O$5</f>
        <v>47.841067600000002</v>
      </c>
      <c r="P6" s="110">
        <f>M6+P$5</f>
        <v>51.549355599999998</v>
      </c>
      <c r="Q6" s="383">
        <f t="shared" ref="Q6:Q14" si="1">M6+Q$5</f>
        <v>55.257643599999994</v>
      </c>
      <c r="R6" s="110">
        <f>M6+R$5</f>
        <v>58.965931600000005</v>
      </c>
      <c r="S6" s="397">
        <f t="shared" ref="S6:S14" si="2">D6*L6</f>
        <v>16.029999999999998</v>
      </c>
      <c r="T6" s="109">
        <f>S6+T$5</f>
        <v>26.592826600000002</v>
      </c>
      <c r="U6" s="110">
        <f>S6+U$5</f>
        <v>27.983434599999999</v>
      </c>
      <c r="V6" s="110">
        <f>S6+V$5</f>
        <v>29.837578599999997</v>
      </c>
      <c r="W6" s="111">
        <f>S6+W$5</f>
        <v>31.691722599999999</v>
      </c>
      <c r="X6" s="110">
        <f>S6+X$5</f>
        <v>33.545866599999997</v>
      </c>
      <c r="Y6" s="405">
        <f t="shared" ref="Y6:Y14" si="3">E6*L6</f>
        <v>12.529999999999998</v>
      </c>
      <c r="Z6" s="109">
        <f>Y6+Z$5</f>
        <v>19.616306599999998</v>
      </c>
      <c r="AA6" s="110">
        <f>Y6+AA$5</f>
        <v>21.006914600000002</v>
      </c>
      <c r="AB6" s="110">
        <f>Y6+AB$5</f>
        <v>22.8610586</v>
      </c>
      <c r="AC6" s="111">
        <f>Y6+AC$5</f>
        <v>24.715202599999998</v>
      </c>
      <c r="AD6" s="388">
        <f>Y6+AD$5</f>
        <v>26.569346599999996</v>
      </c>
      <c r="AE6" s="405">
        <f t="shared" ref="AE6:AE14" si="4">F6*L6</f>
        <v>9.73</v>
      </c>
      <c r="AF6" s="109">
        <f>AE6+AF$5</f>
        <v>15.947176600000001</v>
      </c>
      <c r="AG6" s="110">
        <f>AE6+AG$5</f>
        <v>17.337784599999999</v>
      </c>
      <c r="AH6" s="110">
        <f>AE6+AH$5</f>
        <v>19.191928600000001</v>
      </c>
      <c r="AI6" s="111">
        <f>AE6+AI$5</f>
        <v>21.046072600000002</v>
      </c>
      <c r="AJ6" s="388">
        <f>AF6+AJ$5</f>
        <v>29.117393200000002</v>
      </c>
      <c r="AK6" s="405">
        <f t="shared" ref="AK6:AK14" si="5">G6*L6</f>
        <v>9.0299999999999994</v>
      </c>
      <c r="AL6" s="109">
        <f>AK6+AL$5</f>
        <v>14.8126116</v>
      </c>
      <c r="AM6" s="110">
        <f>AK6+AM$5</f>
        <v>16.203219600000001</v>
      </c>
      <c r="AN6" s="110">
        <f t="shared" ref="AN6:AN14" si="6">AK6+AN$5</f>
        <v>18.057363600000002</v>
      </c>
      <c r="AO6" s="383">
        <f>AK6+AO$5</f>
        <v>19.9115076</v>
      </c>
      <c r="AP6" s="110">
        <f>AK6+AP$5</f>
        <v>21.765651599999998</v>
      </c>
      <c r="AQ6" s="405">
        <f t="shared" ref="AQ6:AQ14" si="7">H6*L6</f>
        <v>7.63</v>
      </c>
      <c r="AR6" s="109">
        <f>AQ6+AR$5</f>
        <v>13.195329099999999</v>
      </c>
      <c r="AS6" s="110">
        <f>AQ6+AS$5</f>
        <v>14.585937100000001</v>
      </c>
      <c r="AT6" s="110">
        <f>AQ6+AT$5</f>
        <v>16.4400811</v>
      </c>
      <c r="AU6" s="410">
        <f>AQ6+AU$5</f>
        <v>18.294225100000002</v>
      </c>
      <c r="AV6" s="68">
        <f>AQ6+AV$5</f>
        <v>20.1483691</v>
      </c>
      <c r="AW6" s="405">
        <f>I6*L6</f>
        <v>6.93</v>
      </c>
      <c r="AX6" s="109">
        <f>AW6+AX$5</f>
        <v>12.422901599999999</v>
      </c>
      <c r="AY6" s="110">
        <f>AW6+AY$5</f>
        <v>13.8135096</v>
      </c>
      <c r="AZ6" s="110">
        <f>AW6+AZ$5</f>
        <v>15.667653600000001</v>
      </c>
      <c r="BA6" s="410">
        <f>AW6+BA$5</f>
        <v>17.521797599999999</v>
      </c>
      <c r="BB6" s="68">
        <f>AW6+BB$5</f>
        <v>19.375941600000001</v>
      </c>
      <c r="BC6" s="405">
        <f>J6+L6</f>
        <v>6.1</v>
      </c>
      <c r="BD6" s="109">
        <f>BC6+BD$5</f>
        <v>11.520474099999999</v>
      </c>
      <c r="BE6" s="110">
        <f>BC6+BE$5</f>
        <v>12.911082100000002</v>
      </c>
      <c r="BF6" s="110">
        <f>BC6+BF$5</f>
        <v>14.765226100000001</v>
      </c>
      <c r="BG6" s="410">
        <f>BC6+BG$5</f>
        <v>16.619370100000001</v>
      </c>
      <c r="BH6" s="68">
        <f>BC6+BH$5</f>
        <v>18.473514100000003</v>
      </c>
      <c r="BI6" s="405">
        <f>K6+L6</f>
        <v>5.85</v>
      </c>
      <c r="BJ6" s="109">
        <f>BI6+BJ$5</f>
        <v>11.23426035</v>
      </c>
      <c r="BK6" s="110">
        <f>BI6+BK$5</f>
        <v>12.62486835</v>
      </c>
      <c r="BL6" s="110">
        <f>BI6+BL$5</f>
        <v>14.479012350000001</v>
      </c>
      <c r="BM6" s="112">
        <f>BI6+BM$5</f>
        <v>16.333156350000003</v>
      </c>
      <c r="BN6" s="68">
        <f>BI6+BN$5</f>
        <v>18.187300350000001</v>
      </c>
    </row>
    <row r="7" spans="1:66" x14ac:dyDescent="0.25">
      <c r="A7" s="102" t="s">
        <v>145</v>
      </c>
      <c r="B7" s="328">
        <v>4.5999999999999996</v>
      </c>
      <c r="C7" s="40">
        <v>27</v>
      </c>
      <c r="D7" s="96">
        <f t="shared" ref="D7:D14" si="8">B7+3.5</f>
        <v>8.1</v>
      </c>
      <c r="E7" s="96">
        <f t="shared" ref="E7:E14" si="9">B7+1.25</f>
        <v>5.85</v>
      </c>
      <c r="F7" s="96">
        <f t="shared" ref="F7:F14" si="10">B7+0.75</f>
        <v>5.35</v>
      </c>
      <c r="G7" s="96">
        <f t="shared" ref="G7:G14" si="11">B7 +0.6</f>
        <v>5.1999999999999993</v>
      </c>
      <c r="H7" s="96">
        <f t="shared" ref="H7:H14" si="12">B7+0.48</f>
        <v>5.08</v>
      </c>
      <c r="I7" s="96">
        <f>B7+I2</f>
        <v>5.6</v>
      </c>
      <c r="J7" s="96">
        <f t="shared" ref="J7:J14" si="13">B7+J$2</f>
        <v>5.35</v>
      </c>
      <c r="K7" s="96">
        <f t="shared" ref="K7:K14" si="14">B7+K$2</f>
        <v>5.0999999999999996</v>
      </c>
      <c r="L7" s="332">
        <v>1.4</v>
      </c>
      <c r="M7" s="401">
        <f t="shared" ref="M7:M14" si="15">C7*L7</f>
        <v>37.799999999999997</v>
      </c>
      <c r="N7" s="109">
        <f t="shared" si="0"/>
        <v>56.329851599999998</v>
      </c>
      <c r="O7" s="110">
        <f t="shared" ref="O7:O14" si="16">M7+O$5</f>
        <v>59.111067599999998</v>
      </c>
      <c r="P7" s="110">
        <f t="shared" ref="P7:P14" si="17">M7+P$5</f>
        <v>62.819355599999994</v>
      </c>
      <c r="Q7" s="383">
        <f t="shared" si="1"/>
        <v>66.52764359999999</v>
      </c>
      <c r="R7" s="110">
        <f t="shared" ref="R7:R14" si="18">M7+R$5</f>
        <v>70.235931600000001</v>
      </c>
      <c r="S7" s="397">
        <f t="shared" si="2"/>
        <v>11.339999999999998</v>
      </c>
      <c r="T7" s="109">
        <f t="shared" ref="T7:T14" si="19">S7+T$5</f>
        <v>21.902826600000001</v>
      </c>
      <c r="U7" s="110">
        <f t="shared" ref="U7:U14" si="20">S7+U$5</f>
        <v>23.293434599999998</v>
      </c>
      <c r="V7" s="110">
        <f t="shared" ref="V7:V14" si="21">S7+V$5</f>
        <v>25.147578599999996</v>
      </c>
      <c r="W7" s="111">
        <f t="shared" ref="W7:W14" si="22">S7+W$5</f>
        <v>27.001722599999997</v>
      </c>
      <c r="X7" s="110">
        <f t="shared" ref="X7:X14" si="23">S7+X$5</f>
        <v>28.855866599999999</v>
      </c>
      <c r="Y7" s="405">
        <f t="shared" si="3"/>
        <v>8.19</v>
      </c>
      <c r="Z7" s="109">
        <f t="shared" ref="Z7:Z14" si="24">Y7+Z$5</f>
        <v>15.2763066</v>
      </c>
      <c r="AA7" s="110">
        <f t="shared" ref="AA7:AA14" si="25">Y7+AA$5</f>
        <v>16.666914600000002</v>
      </c>
      <c r="AB7" s="110">
        <f t="shared" ref="AB7:AB14" si="26">Y7+AB$5</f>
        <v>18.521058600000003</v>
      </c>
      <c r="AC7" s="111">
        <f t="shared" ref="AC7:AC14" si="27">Y7+AC$5</f>
        <v>20.375202600000001</v>
      </c>
      <c r="AD7" s="388">
        <f t="shared" ref="AD7:AD14" si="28">Y7+AD$5</f>
        <v>22.2293466</v>
      </c>
      <c r="AE7" s="405">
        <f t="shared" si="4"/>
        <v>7.4899999999999993</v>
      </c>
      <c r="AF7" s="109">
        <f t="shared" ref="AF7:AF14" si="29">AE7+AF$5</f>
        <v>13.7071766</v>
      </c>
      <c r="AG7" s="110">
        <f t="shared" ref="AG7:AG14" si="30">AE7+AG$5</f>
        <v>15.097784600000001</v>
      </c>
      <c r="AH7" s="110">
        <f t="shared" ref="AH7:AH14" si="31">AE7+AH$5</f>
        <v>16.951928599999999</v>
      </c>
      <c r="AI7" s="111">
        <f t="shared" ref="AI7:AI14" si="32">AE7+AI$5</f>
        <v>18.8060726</v>
      </c>
      <c r="AJ7" s="388">
        <f t="shared" ref="AJ7:AJ14" si="33">AF7+AJ$5</f>
        <v>26.8773932</v>
      </c>
      <c r="AK7" s="405">
        <f t="shared" si="5"/>
        <v>7.2799999999999985</v>
      </c>
      <c r="AL7" s="109">
        <f t="shared" ref="AL7:AL14" si="34">AK7+AL$5</f>
        <v>13.062611599999999</v>
      </c>
      <c r="AM7" s="110">
        <f t="shared" ref="AM7:AM14" si="35">AK7+AM$5</f>
        <v>14.453219600000001</v>
      </c>
      <c r="AN7" s="110">
        <f t="shared" si="6"/>
        <v>16.307363599999999</v>
      </c>
      <c r="AO7" s="383">
        <f t="shared" ref="AO7:AO14" si="36">AK7+AO$5</f>
        <v>18.1615076</v>
      </c>
      <c r="AP7" s="110">
        <f t="shared" ref="AP7:AP14" si="37">AK7+AP$5</f>
        <v>20.015651599999998</v>
      </c>
      <c r="AQ7" s="405">
        <f t="shared" si="7"/>
        <v>7.1119999999999992</v>
      </c>
      <c r="AR7" s="109">
        <f t="shared" ref="AR7:AR14" si="38">AQ7+AR$5</f>
        <v>12.677329099999998</v>
      </c>
      <c r="AS7" s="110">
        <f t="shared" ref="AS7:AS14" si="39">AQ7+AS$5</f>
        <v>14.0679371</v>
      </c>
      <c r="AT7" s="110">
        <f t="shared" ref="AT7:AT14" si="40">AQ7+AT$5</f>
        <v>15.9220811</v>
      </c>
      <c r="AU7" s="410">
        <f t="shared" ref="AU7:AU14" si="41">AQ7+AU$5</f>
        <v>17.776225100000001</v>
      </c>
      <c r="AV7" s="68">
        <f t="shared" ref="AV7:AV14" si="42">AQ7+AV$5</f>
        <v>19.630369099999999</v>
      </c>
      <c r="AW7" s="405">
        <f t="shared" ref="AW7:AW14" si="43">I7*L7</f>
        <v>7.839999999999999</v>
      </c>
      <c r="AX7" s="109">
        <f t="shared" ref="AX7:AX14" si="44">AW7+AX$5</f>
        <v>13.3329016</v>
      </c>
      <c r="AY7" s="110">
        <f t="shared" ref="AY7:AY14" si="45">AW7+AY$5</f>
        <v>14.7235096</v>
      </c>
      <c r="AZ7" s="110">
        <f t="shared" ref="AZ7:AZ14" si="46">AW7+AZ$5</f>
        <v>16.577653600000001</v>
      </c>
      <c r="BA7" s="410">
        <f t="shared" ref="BA7:BA14" si="47">AW7+BA$5</f>
        <v>18.431797599999999</v>
      </c>
      <c r="BB7" s="68">
        <f t="shared" ref="BB7:BB13" si="48">AW7+BB$5</f>
        <v>20.285941600000001</v>
      </c>
      <c r="BC7" s="405">
        <f t="shared" ref="BC7:BC14" si="49">J7+L7</f>
        <v>6.75</v>
      </c>
      <c r="BD7" s="109">
        <f t="shared" ref="BD7:BD14" si="50">BC7+BD$5</f>
        <v>12.1704741</v>
      </c>
      <c r="BE7" s="110">
        <f t="shared" ref="BE7:BE14" si="51">BC7+BE$5</f>
        <v>13.5610821</v>
      </c>
      <c r="BF7" s="110">
        <f t="shared" ref="BF7:BF14" si="52">BC7+BF$5</f>
        <v>15.415226100000002</v>
      </c>
      <c r="BG7" s="410">
        <f t="shared" ref="BG7:BG14" si="53">BC7+BG$5</f>
        <v>17.269370100000003</v>
      </c>
      <c r="BH7" s="68">
        <f t="shared" ref="BH7:BH14" si="54">BC7+BH$5</f>
        <v>19.123514100000001</v>
      </c>
      <c r="BI7" s="405">
        <f t="shared" ref="BI7:BI14" si="55">K7+L7</f>
        <v>6.5</v>
      </c>
      <c r="BJ7" s="109">
        <f t="shared" ref="BJ7:BJ14" si="56">BI7+BJ$5</f>
        <v>11.884260349999998</v>
      </c>
      <c r="BK7" s="110">
        <f t="shared" ref="BK7:BK14" si="57">BI7+BK$5</f>
        <v>13.274868350000002</v>
      </c>
      <c r="BL7" s="110">
        <f t="shared" ref="BL7:BL14" si="58">BI7+BL$5</f>
        <v>15.129012350000002</v>
      </c>
      <c r="BM7" s="112">
        <f t="shared" ref="BM7:BM14" si="59">BI7+BM$5</f>
        <v>16.983156350000002</v>
      </c>
      <c r="BN7" s="68">
        <f t="shared" ref="BN7:BN14" si="60">BI7+BN$5</f>
        <v>18.83730035</v>
      </c>
    </row>
    <row r="8" spans="1:66" x14ac:dyDescent="0.25">
      <c r="A8" s="102" t="s">
        <v>146</v>
      </c>
      <c r="B8" s="328">
        <v>5</v>
      </c>
      <c r="C8" s="40">
        <f t="shared" ref="C8:C14" si="61">B8+5</f>
        <v>10</v>
      </c>
      <c r="D8" s="96">
        <f t="shared" si="8"/>
        <v>8.5</v>
      </c>
      <c r="E8" s="96">
        <f t="shared" si="9"/>
        <v>6.25</v>
      </c>
      <c r="F8" s="96">
        <f t="shared" si="10"/>
        <v>5.75</v>
      </c>
      <c r="G8" s="96">
        <f t="shared" si="11"/>
        <v>5.6</v>
      </c>
      <c r="H8" s="96">
        <f t="shared" si="12"/>
        <v>5.48</v>
      </c>
      <c r="I8" s="96">
        <f>B8+I2</f>
        <v>6</v>
      </c>
      <c r="J8" s="96">
        <f t="shared" si="13"/>
        <v>5.75</v>
      </c>
      <c r="K8" s="96">
        <f t="shared" si="14"/>
        <v>5.5</v>
      </c>
      <c r="L8" s="332">
        <v>1.4</v>
      </c>
      <c r="M8" s="401">
        <f t="shared" si="15"/>
        <v>14</v>
      </c>
      <c r="N8" s="109">
        <f t="shared" si="0"/>
        <v>32.529851600000001</v>
      </c>
      <c r="O8" s="110">
        <f t="shared" si="16"/>
        <v>35.311067600000001</v>
      </c>
      <c r="P8" s="110">
        <f t="shared" si="17"/>
        <v>39.019355599999997</v>
      </c>
      <c r="Q8" s="383">
        <f t="shared" si="1"/>
        <v>42.727643599999993</v>
      </c>
      <c r="R8" s="110">
        <f t="shared" si="18"/>
        <v>46.435931600000004</v>
      </c>
      <c r="S8" s="397">
        <f t="shared" si="2"/>
        <v>11.899999999999999</v>
      </c>
      <c r="T8" s="109">
        <f t="shared" si="19"/>
        <v>22.4628266</v>
      </c>
      <c r="U8" s="110">
        <f t="shared" si="20"/>
        <v>23.8534346</v>
      </c>
      <c r="V8" s="110">
        <f t="shared" si="21"/>
        <v>25.707578599999998</v>
      </c>
      <c r="W8" s="111">
        <f t="shared" si="22"/>
        <v>27.561722599999996</v>
      </c>
      <c r="X8" s="110">
        <f t="shared" si="23"/>
        <v>29.415866600000001</v>
      </c>
      <c r="Y8" s="405">
        <f t="shared" si="3"/>
        <v>8.75</v>
      </c>
      <c r="Z8" s="109">
        <f t="shared" si="24"/>
        <v>15.8363066</v>
      </c>
      <c r="AA8" s="110">
        <f t="shared" si="25"/>
        <v>17.226914600000001</v>
      </c>
      <c r="AB8" s="110">
        <f t="shared" si="26"/>
        <v>19.081058600000002</v>
      </c>
      <c r="AC8" s="111">
        <f t="shared" si="27"/>
        <v>20.9352026</v>
      </c>
      <c r="AD8" s="388">
        <f t="shared" si="28"/>
        <v>22.789346600000002</v>
      </c>
      <c r="AE8" s="405">
        <f t="shared" si="4"/>
        <v>8.0499999999999989</v>
      </c>
      <c r="AF8" s="109">
        <f t="shared" si="29"/>
        <v>14.267176599999999</v>
      </c>
      <c r="AG8" s="110">
        <f t="shared" si="30"/>
        <v>15.657784599999999</v>
      </c>
      <c r="AH8" s="110">
        <f t="shared" si="31"/>
        <v>17.511928599999997</v>
      </c>
      <c r="AI8" s="111">
        <f t="shared" si="32"/>
        <v>19.366072599999999</v>
      </c>
      <c r="AJ8" s="388">
        <f t="shared" si="33"/>
        <v>27.437393199999999</v>
      </c>
      <c r="AK8" s="405">
        <f t="shared" si="5"/>
        <v>7.839999999999999</v>
      </c>
      <c r="AL8" s="109">
        <f t="shared" si="34"/>
        <v>13.622611599999999</v>
      </c>
      <c r="AM8" s="110">
        <f t="shared" si="35"/>
        <v>15.013219599999999</v>
      </c>
      <c r="AN8" s="110">
        <f t="shared" si="6"/>
        <v>16.867363600000001</v>
      </c>
      <c r="AO8" s="383">
        <f t="shared" si="36"/>
        <v>18.721507599999999</v>
      </c>
      <c r="AP8" s="110">
        <f t="shared" si="37"/>
        <v>20.5756516</v>
      </c>
      <c r="AQ8" s="405">
        <f t="shared" si="7"/>
        <v>7.6719999999999997</v>
      </c>
      <c r="AR8" s="109">
        <f t="shared" si="38"/>
        <v>13.2373291</v>
      </c>
      <c r="AS8" s="110">
        <f t="shared" si="39"/>
        <v>14.6279371</v>
      </c>
      <c r="AT8" s="110">
        <f t="shared" si="40"/>
        <v>16.482081100000002</v>
      </c>
      <c r="AU8" s="410">
        <f t="shared" si="41"/>
        <v>18.3362251</v>
      </c>
      <c r="AV8" s="68">
        <f t="shared" si="42"/>
        <v>20.190369100000002</v>
      </c>
      <c r="AW8" s="405">
        <f t="shared" si="43"/>
        <v>8.3999999999999986</v>
      </c>
      <c r="AX8" s="109">
        <f t="shared" si="44"/>
        <v>13.892901599999998</v>
      </c>
      <c r="AY8" s="110">
        <f t="shared" si="45"/>
        <v>15.283509599999999</v>
      </c>
      <c r="AZ8" s="110">
        <f t="shared" si="46"/>
        <v>17.1376536</v>
      </c>
      <c r="BA8" s="410">
        <f t="shared" si="47"/>
        <v>18.991797599999998</v>
      </c>
      <c r="BB8" s="68">
        <f t="shared" si="48"/>
        <v>20.8459416</v>
      </c>
      <c r="BC8" s="405">
        <f t="shared" si="49"/>
        <v>7.15</v>
      </c>
      <c r="BD8" s="109">
        <f t="shared" si="50"/>
        <v>12.5704741</v>
      </c>
      <c r="BE8" s="110">
        <f t="shared" si="51"/>
        <v>13.961082100000002</v>
      </c>
      <c r="BF8" s="110">
        <f t="shared" si="52"/>
        <v>15.815226100000002</v>
      </c>
      <c r="BG8" s="410">
        <f t="shared" si="53"/>
        <v>17.669370100000002</v>
      </c>
      <c r="BH8" s="68">
        <f t="shared" si="54"/>
        <v>19.5235141</v>
      </c>
      <c r="BI8" s="405">
        <f t="shared" si="55"/>
        <v>6.9</v>
      </c>
      <c r="BJ8" s="109">
        <f t="shared" si="56"/>
        <v>12.28426035</v>
      </c>
      <c r="BK8" s="110">
        <f t="shared" si="57"/>
        <v>13.674868350000001</v>
      </c>
      <c r="BL8" s="110">
        <f t="shared" si="58"/>
        <v>15.529012350000002</v>
      </c>
      <c r="BM8" s="112">
        <f t="shared" si="59"/>
        <v>17.38315635</v>
      </c>
      <c r="BN8" s="68">
        <f t="shared" si="60"/>
        <v>19.237300349999998</v>
      </c>
    </row>
    <row r="9" spans="1:66" x14ac:dyDescent="0.25">
      <c r="A9" s="102" t="s">
        <v>147</v>
      </c>
      <c r="B9" s="328">
        <v>7</v>
      </c>
      <c r="C9" s="40">
        <f t="shared" si="61"/>
        <v>12</v>
      </c>
      <c r="D9" s="96">
        <f t="shared" si="8"/>
        <v>10.5</v>
      </c>
      <c r="E9" s="96">
        <f t="shared" si="9"/>
        <v>8.25</v>
      </c>
      <c r="F9" s="96">
        <f t="shared" si="10"/>
        <v>7.75</v>
      </c>
      <c r="G9" s="96">
        <f t="shared" si="11"/>
        <v>7.6</v>
      </c>
      <c r="H9" s="96">
        <f t="shared" si="12"/>
        <v>7.48</v>
      </c>
      <c r="I9" s="96">
        <f>B9+I2</f>
        <v>8</v>
      </c>
      <c r="J9" s="96">
        <f t="shared" si="13"/>
        <v>7.75</v>
      </c>
      <c r="K9" s="96">
        <f t="shared" si="14"/>
        <v>7.5</v>
      </c>
      <c r="L9" s="332">
        <v>1.4</v>
      </c>
      <c r="M9" s="401">
        <f t="shared" si="15"/>
        <v>16.799999999999997</v>
      </c>
      <c r="N9" s="109">
        <f t="shared" si="0"/>
        <v>35.329851599999998</v>
      </c>
      <c r="O9" s="110">
        <f t="shared" si="16"/>
        <v>38.111067599999998</v>
      </c>
      <c r="P9" s="110">
        <f t="shared" si="17"/>
        <v>41.819355599999994</v>
      </c>
      <c r="Q9" s="383">
        <f t="shared" si="1"/>
        <v>45.52764359999999</v>
      </c>
      <c r="R9" s="110">
        <f t="shared" si="18"/>
        <v>49.235931600000001</v>
      </c>
      <c r="S9" s="397">
        <f t="shared" si="2"/>
        <v>14.7</v>
      </c>
      <c r="T9" s="109">
        <f t="shared" si="19"/>
        <v>25.262826600000004</v>
      </c>
      <c r="U9" s="110">
        <f t="shared" si="20"/>
        <v>26.653434600000001</v>
      </c>
      <c r="V9" s="110">
        <f t="shared" si="21"/>
        <v>28.507578599999999</v>
      </c>
      <c r="W9" s="111">
        <f t="shared" si="22"/>
        <v>30.3617226</v>
      </c>
      <c r="X9" s="110">
        <f t="shared" si="23"/>
        <v>32.215866599999998</v>
      </c>
      <c r="Y9" s="405">
        <f t="shared" si="3"/>
        <v>11.549999999999999</v>
      </c>
      <c r="Z9" s="109">
        <f t="shared" si="24"/>
        <v>18.636306599999998</v>
      </c>
      <c r="AA9" s="110">
        <f t="shared" si="25"/>
        <v>20.026914600000001</v>
      </c>
      <c r="AB9" s="110">
        <f t="shared" si="26"/>
        <v>21.881058600000003</v>
      </c>
      <c r="AC9" s="111">
        <f t="shared" si="27"/>
        <v>23.735202600000001</v>
      </c>
      <c r="AD9" s="388">
        <f t="shared" si="28"/>
        <v>25.589346599999999</v>
      </c>
      <c r="AE9" s="405">
        <f t="shared" si="4"/>
        <v>10.85</v>
      </c>
      <c r="AF9" s="109">
        <f t="shared" si="29"/>
        <v>17.0671766</v>
      </c>
      <c r="AG9" s="110">
        <f t="shared" si="30"/>
        <v>18.4577846</v>
      </c>
      <c r="AH9" s="110">
        <f t="shared" si="31"/>
        <v>20.311928600000002</v>
      </c>
      <c r="AI9" s="111">
        <f t="shared" si="32"/>
        <v>22.1660726</v>
      </c>
      <c r="AJ9" s="388">
        <f t="shared" si="33"/>
        <v>30.2373932</v>
      </c>
      <c r="AK9" s="405">
        <f t="shared" si="5"/>
        <v>10.639999999999999</v>
      </c>
      <c r="AL9" s="109">
        <f t="shared" si="34"/>
        <v>16.4226116</v>
      </c>
      <c r="AM9" s="110">
        <f t="shared" si="35"/>
        <v>17.8132196</v>
      </c>
      <c r="AN9" s="110">
        <f t="shared" si="6"/>
        <v>19.667363600000002</v>
      </c>
      <c r="AO9" s="383">
        <f t="shared" si="36"/>
        <v>21.5215076</v>
      </c>
      <c r="AP9" s="110">
        <f t="shared" si="37"/>
        <v>23.375651599999998</v>
      </c>
      <c r="AQ9" s="405">
        <f t="shared" si="7"/>
        <v>10.472</v>
      </c>
      <c r="AR9" s="109">
        <f t="shared" si="38"/>
        <v>16.037329100000001</v>
      </c>
      <c r="AS9" s="110">
        <f t="shared" si="39"/>
        <v>17.427937100000001</v>
      </c>
      <c r="AT9" s="110">
        <f t="shared" si="40"/>
        <v>19.282081099999999</v>
      </c>
      <c r="AU9" s="410">
        <f t="shared" si="41"/>
        <v>21.136225100000001</v>
      </c>
      <c r="AV9" s="68">
        <f t="shared" si="42"/>
        <v>22.990369100000002</v>
      </c>
      <c r="AW9" s="405">
        <f t="shared" si="43"/>
        <v>11.2</v>
      </c>
      <c r="AX9" s="109">
        <f t="shared" si="44"/>
        <v>16.692901599999999</v>
      </c>
      <c r="AY9" s="110">
        <f t="shared" si="45"/>
        <v>18.083509599999999</v>
      </c>
      <c r="AZ9" s="110">
        <f t="shared" si="46"/>
        <v>19.937653600000001</v>
      </c>
      <c r="BA9" s="410">
        <f t="shared" si="47"/>
        <v>21.791797600000002</v>
      </c>
      <c r="BB9" s="68">
        <f t="shared" si="48"/>
        <v>23.6459416</v>
      </c>
      <c r="BC9" s="405">
        <f t="shared" si="49"/>
        <v>9.15</v>
      </c>
      <c r="BD9" s="109">
        <f t="shared" si="50"/>
        <v>14.5704741</v>
      </c>
      <c r="BE9" s="110">
        <f t="shared" si="51"/>
        <v>15.961082100000002</v>
      </c>
      <c r="BF9" s="110">
        <f t="shared" si="52"/>
        <v>17.815226100000004</v>
      </c>
      <c r="BG9" s="410">
        <f t="shared" si="53"/>
        <v>19.669370100000002</v>
      </c>
      <c r="BH9" s="68">
        <f t="shared" si="54"/>
        <v>21.5235141</v>
      </c>
      <c r="BI9" s="405">
        <f t="shared" si="55"/>
        <v>8.9</v>
      </c>
      <c r="BJ9" s="109">
        <f t="shared" si="56"/>
        <v>14.28426035</v>
      </c>
      <c r="BK9" s="110">
        <f t="shared" si="57"/>
        <v>15.674868350000001</v>
      </c>
      <c r="BL9" s="110">
        <f t="shared" si="58"/>
        <v>17.529012350000002</v>
      </c>
      <c r="BM9" s="112">
        <f t="shared" si="59"/>
        <v>19.38315635</v>
      </c>
      <c r="BN9" s="68">
        <f t="shared" si="60"/>
        <v>21.237300349999998</v>
      </c>
    </row>
    <row r="10" spans="1:66" x14ac:dyDescent="0.25">
      <c r="A10" s="102" t="s">
        <v>148</v>
      </c>
      <c r="B10" s="328">
        <v>5.45</v>
      </c>
      <c r="C10" s="40">
        <f t="shared" si="61"/>
        <v>10.45</v>
      </c>
      <c r="D10" s="96">
        <f t="shared" si="8"/>
        <v>8.9499999999999993</v>
      </c>
      <c r="E10" s="96">
        <f t="shared" si="9"/>
        <v>6.7</v>
      </c>
      <c r="F10" s="96">
        <f t="shared" si="10"/>
        <v>6.2</v>
      </c>
      <c r="G10" s="96">
        <f t="shared" si="11"/>
        <v>6.05</v>
      </c>
      <c r="H10" s="96">
        <f t="shared" si="12"/>
        <v>5.93</v>
      </c>
      <c r="I10" s="96">
        <f>B10+I2</f>
        <v>6.45</v>
      </c>
      <c r="J10" s="96">
        <f t="shared" si="13"/>
        <v>6.2</v>
      </c>
      <c r="K10" s="96">
        <f t="shared" si="14"/>
        <v>5.95</v>
      </c>
      <c r="L10" s="332">
        <v>1.4</v>
      </c>
      <c r="M10" s="401">
        <f t="shared" si="15"/>
        <v>14.629999999999997</v>
      </c>
      <c r="N10" s="109">
        <f t="shared" si="0"/>
        <v>33.159851599999996</v>
      </c>
      <c r="O10" s="110">
        <f t="shared" si="16"/>
        <v>35.941067599999997</v>
      </c>
      <c r="P10" s="110">
        <f t="shared" si="17"/>
        <v>39.649355599999993</v>
      </c>
      <c r="Q10" s="383">
        <f t="shared" si="1"/>
        <v>43.357643599999989</v>
      </c>
      <c r="R10" s="110">
        <f t="shared" si="18"/>
        <v>47.065931599999999</v>
      </c>
      <c r="S10" s="397">
        <f t="shared" si="2"/>
        <v>12.529999999999998</v>
      </c>
      <c r="T10" s="109">
        <f t="shared" si="19"/>
        <v>23.092826600000002</v>
      </c>
      <c r="U10" s="110">
        <f t="shared" si="20"/>
        <v>24.483434599999999</v>
      </c>
      <c r="V10" s="110">
        <f t="shared" si="21"/>
        <v>26.337578599999997</v>
      </c>
      <c r="W10" s="111">
        <f t="shared" si="22"/>
        <v>28.191722599999999</v>
      </c>
      <c r="X10" s="110">
        <f t="shared" si="23"/>
        <v>30.0458666</v>
      </c>
      <c r="Y10" s="405">
        <f t="shared" si="3"/>
        <v>9.379999999999999</v>
      </c>
      <c r="Z10" s="109">
        <f t="shared" si="24"/>
        <v>16.466306599999999</v>
      </c>
      <c r="AA10" s="110">
        <f t="shared" si="25"/>
        <v>17.856914600000003</v>
      </c>
      <c r="AB10" s="110">
        <f t="shared" si="26"/>
        <v>19.711058600000001</v>
      </c>
      <c r="AC10" s="111">
        <f t="shared" si="27"/>
        <v>21.565202599999999</v>
      </c>
      <c r="AD10" s="388">
        <f t="shared" si="28"/>
        <v>23.419346599999997</v>
      </c>
      <c r="AE10" s="405">
        <f t="shared" si="4"/>
        <v>8.68</v>
      </c>
      <c r="AF10" s="109">
        <f t="shared" si="29"/>
        <v>14.8971766</v>
      </c>
      <c r="AG10" s="110">
        <f t="shared" si="30"/>
        <v>16.287784600000002</v>
      </c>
      <c r="AH10" s="110">
        <f t="shared" si="31"/>
        <v>18.1419286</v>
      </c>
      <c r="AI10" s="111">
        <f t="shared" si="32"/>
        <v>19.996072599999998</v>
      </c>
      <c r="AJ10" s="388">
        <f t="shared" si="33"/>
        <v>28.067393199999998</v>
      </c>
      <c r="AK10" s="405">
        <f t="shared" si="5"/>
        <v>8.4699999999999989</v>
      </c>
      <c r="AL10" s="109">
        <f t="shared" si="34"/>
        <v>14.252611599999998</v>
      </c>
      <c r="AM10" s="110">
        <f t="shared" si="35"/>
        <v>15.6432196</v>
      </c>
      <c r="AN10" s="110">
        <f t="shared" si="6"/>
        <v>17.4973636</v>
      </c>
      <c r="AO10" s="383">
        <f t="shared" si="36"/>
        <v>19.351507599999998</v>
      </c>
      <c r="AP10" s="110">
        <f t="shared" si="37"/>
        <v>21.205651599999999</v>
      </c>
      <c r="AQ10" s="405">
        <f t="shared" si="7"/>
        <v>8.3019999999999996</v>
      </c>
      <c r="AR10" s="109">
        <f t="shared" si="38"/>
        <v>13.867329099999999</v>
      </c>
      <c r="AS10" s="110">
        <f t="shared" si="39"/>
        <v>15.257937099999999</v>
      </c>
      <c r="AT10" s="110">
        <f t="shared" si="40"/>
        <v>17.112081100000001</v>
      </c>
      <c r="AU10" s="410">
        <f t="shared" si="41"/>
        <v>18.966225100000003</v>
      </c>
      <c r="AV10" s="68">
        <f t="shared" si="42"/>
        <v>20.820369100000001</v>
      </c>
      <c r="AW10" s="405">
        <f t="shared" si="43"/>
        <v>9.0299999999999994</v>
      </c>
      <c r="AX10" s="109">
        <f t="shared" si="44"/>
        <v>14.522901599999999</v>
      </c>
      <c r="AY10" s="110">
        <f t="shared" si="45"/>
        <v>15.913509600000001</v>
      </c>
      <c r="AZ10" s="110">
        <f t="shared" si="46"/>
        <v>17.767653600000003</v>
      </c>
      <c r="BA10" s="410">
        <f t="shared" si="47"/>
        <v>19.621797600000001</v>
      </c>
      <c r="BB10" s="68">
        <f t="shared" si="48"/>
        <v>21.475941599999999</v>
      </c>
      <c r="BC10" s="405">
        <f t="shared" si="49"/>
        <v>7.6</v>
      </c>
      <c r="BD10" s="109">
        <f t="shared" si="50"/>
        <v>13.020474099999999</v>
      </c>
      <c r="BE10" s="110">
        <f t="shared" si="51"/>
        <v>14.411082100000002</v>
      </c>
      <c r="BF10" s="110">
        <f t="shared" si="52"/>
        <v>16.2652261</v>
      </c>
      <c r="BG10" s="410">
        <f t="shared" si="53"/>
        <v>18.119370100000001</v>
      </c>
      <c r="BH10" s="68">
        <f t="shared" si="54"/>
        <v>19.973514100000003</v>
      </c>
      <c r="BI10" s="405">
        <f t="shared" si="55"/>
        <v>7.35</v>
      </c>
      <c r="BJ10" s="109">
        <f t="shared" si="56"/>
        <v>12.73426035</v>
      </c>
      <c r="BK10" s="110">
        <f t="shared" si="57"/>
        <v>14.12486835</v>
      </c>
      <c r="BL10" s="110">
        <f t="shared" si="58"/>
        <v>15.979012350000001</v>
      </c>
      <c r="BM10" s="112">
        <f t="shared" si="59"/>
        <v>17.833156350000003</v>
      </c>
      <c r="BN10" s="68">
        <f t="shared" si="60"/>
        <v>19.687300350000001</v>
      </c>
    </row>
    <row r="11" spans="1:66" x14ac:dyDescent="0.25">
      <c r="A11" s="102" t="s">
        <v>149</v>
      </c>
      <c r="B11" s="328">
        <v>11.41</v>
      </c>
      <c r="C11" s="40">
        <f t="shared" si="61"/>
        <v>16.41</v>
      </c>
      <c r="D11" s="96">
        <f t="shared" si="8"/>
        <v>14.91</v>
      </c>
      <c r="E11" s="96">
        <f t="shared" si="9"/>
        <v>12.66</v>
      </c>
      <c r="F11" s="96">
        <f t="shared" si="10"/>
        <v>12.16</v>
      </c>
      <c r="G11" s="96">
        <f t="shared" si="11"/>
        <v>12.01</v>
      </c>
      <c r="H11" s="96">
        <f t="shared" si="12"/>
        <v>11.89</v>
      </c>
      <c r="I11" s="96">
        <f>B11+I2</f>
        <v>12.41</v>
      </c>
      <c r="J11" s="96">
        <f t="shared" si="13"/>
        <v>12.16</v>
      </c>
      <c r="K11" s="96">
        <f t="shared" si="14"/>
        <v>11.91</v>
      </c>
      <c r="L11" s="332">
        <v>1.4</v>
      </c>
      <c r="M11" s="401">
        <f t="shared" si="15"/>
        <v>22.974</v>
      </c>
      <c r="N11" s="109">
        <f t="shared" si="0"/>
        <v>41.503851600000004</v>
      </c>
      <c r="O11" s="110">
        <f t="shared" si="16"/>
        <v>44.285067600000005</v>
      </c>
      <c r="P11" s="110">
        <f t="shared" si="17"/>
        <v>47.993355600000001</v>
      </c>
      <c r="Q11" s="383">
        <f t="shared" si="1"/>
        <v>51.701643599999997</v>
      </c>
      <c r="R11" s="110">
        <f t="shared" si="18"/>
        <v>55.409931600000007</v>
      </c>
      <c r="S11" s="397">
        <f t="shared" si="2"/>
        <v>20.873999999999999</v>
      </c>
      <c r="T11" s="109">
        <f t="shared" si="19"/>
        <v>31.436826600000003</v>
      </c>
      <c r="U11" s="110">
        <f t="shared" si="20"/>
        <v>32.827434600000004</v>
      </c>
      <c r="V11" s="110">
        <f t="shared" si="21"/>
        <v>34.681578599999995</v>
      </c>
      <c r="W11" s="111">
        <f t="shared" si="22"/>
        <v>36.5357226</v>
      </c>
      <c r="X11" s="110">
        <f t="shared" si="23"/>
        <v>38.389866600000005</v>
      </c>
      <c r="Y11" s="405">
        <f t="shared" si="3"/>
        <v>17.724</v>
      </c>
      <c r="Z11" s="109">
        <f t="shared" si="24"/>
        <v>24.810306600000001</v>
      </c>
      <c r="AA11" s="110">
        <f t="shared" si="25"/>
        <v>26.200914600000004</v>
      </c>
      <c r="AB11" s="110">
        <f t="shared" si="26"/>
        <v>28.055058600000002</v>
      </c>
      <c r="AC11" s="111">
        <f t="shared" si="27"/>
        <v>29.9092026</v>
      </c>
      <c r="AD11" s="388">
        <f t="shared" si="28"/>
        <v>31.763346599999998</v>
      </c>
      <c r="AE11" s="405">
        <f t="shared" si="4"/>
        <v>17.023999999999997</v>
      </c>
      <c r="AF11" s="109">
        <f t="shared" si="29"/>
        <v>23.241176599999996</v>
      </c>
      <c r="AG11" s="110">
        <f t="shared" si="30"/>
        <v>24.631784599999996</v>
      </c>
      <c r="AH11" s="110">
        <f t="shared" si="31"/>
        <v>26.485928599999998</v>
      </c>
      <c r="AI11" s="111">
        <f t="shared" si="32"/>
        <v>28.340072599999999</v>
      </c>
      <c r="AJ11" s="388">
        <f t="shared" si="33"/>
        <v>36.411393199999992</v>
      </c>
      <c r="AK11" s="405">
        <f t="shared" si="5"/>
        <v>16.814</v>
      </c>
      <c r="AL11" s="109">
        <f t="shared" si="34"/>
        <v>22.596611599999999</v>
      </c>
      <c r="AM11" s="110">
        <f t="shared" si="35"/>
        <v>23.987219600000003</v>
      </c>
      <c r="AN11" s="110">
        <f t="shared" si="6"/>
        <v>25.841363600000001</v>
      </c>
      <c r="AO11" s="383">
        <f t="shared" si="36"/>
        <v>27.695507599999999</v>
      </c>
      <c r="AP11" s="110">
        <f t="shared" si="37"/>
        <v>29.549651600000001</v>
      </c>
      <c r="AQ11" s="405">
        <f t="shared" si="7"/>
        <v>16.646000000000001</v>
      </c>
      <c r="AR11" s="109">
        <f t="shared" si="38"/>
        <v>22.2113291</v>
      </c>
      <c r="AS11" s="110">
        <f t="shared" si="39"/>
        <v>23.601937100000001</v>
      </c>
      <c r="AT11" s="110">
        <f t="shared" si="40"/>
        <v>25.456081100000002</v>
      </c>
      <c r="AU11" s="410">
        <f t="shared" si="41"/>
        <v>27.310225100000004</v>
      </c>
      <c r="AV11" s="68">
        <f t="shared" si="42"/>
        <v>29.164369100000002</v>
      </c>
      <c r="AW11" s="405">
        <f t="shared" si="43"/>
        <v>17.373999999999999</v>
      </c>
      <c r="AX11" s="109">
        <f t="shared" si="44"/>
        <v>22.866901599999998</v>
      </c>
      <c r="AY11" s="110">
        <f t="shared" si="45"/>
        <v>24.257509599999999</v>
      </c>
      <c r="AZ11" s="110">
        <f t="shared" si="46"/>
        <v>26.1116536</v>
      </c>
      <c r="BA11" s="410">
        <f t="shared" si="47"/>
        <v>27.965797600000002</v>
      </c>
      <c r="BB11" s="68">
        <f t="shared" si="48"/>
        <v>29.8199416</v>
      </c>
      <c r="BC11" s="405">
        <f t="shared" si="49"/>
        <v>13.56</v>
      </c>
      <c r="BD11" s="109">
        <f t="shared" si="50"/>
        <v>18.980474100000002</v>
      </c>
      <c r="BE11" s="110">
        <f t="shared" si="51"/>
        <v>20.371082100000002</v>
      </c>
      <c r="BF11" s="110">
        <f t="shared" si="52"/>
        <v>22.2252261</v>
      </c>
      <c r="BG11" s="410">
        <f t="shared" si="53"/>
        <v>24.079370100000002</v>
      </c>
      <c r="BH11" s="68">
        <f t="shared" si="54"/>
        <v>25.933514100000004</v>
      </c>
      <c r="BI11" s="405">
        <f t="shared" si="55"/>
        <v>13.31</v>
      </c>
      <c r="BJ11" s="109">
        <f t="shared" si="56"/>
        <v>18.69426035</v>
      </c>
      <c r="BK11" s="110">
        <f t="shared" si="57"/>
        <v>20.084868350000001</v>
      </c>
      <c r="BL11" s="110">
        <f t="shared" si="58"/>
        <v>21.939012350000002</v>
      </c>
      <c r="BM11" s="112">
        <f t="shared" si="59"/>
        <v>23.793156350000004</v>
      </c>
      <c r="BN11" s="68">
        <f t="shared" si="60"/>
        <v>25.647300350000002</v>
      </c>
    </row>
    <row r="12" spans="1:66" x14ac:dyDescent="0.25">
      <c r="A12" s="102" t="s">
        <v>150</v>
      </c>
      <c r="B12" s="328">
        <v>19.079999999999998</v>
      </c>
      <c r="C12" s="40">
        <f t="shared" si="61"/>
        <v>24.08</v>
      </c>
      <c r="D12" s="96">
        <f t="shared" si="8"/>
        <v>22.58</v>
      </c>
      <c r="E12" s="96">
        <f t="shared" si="9"/>
        <v>20.329999999999998</v>
      </c>
      <c r="F12" s="96">
        <f t="shared" si="10"/>
        <v>19.829999999999998</v>
      </c>
      <c r="G12" s="96">
        <f t="shared" si="11"/>
        <v>19.68</v>
      </c>
      <c r="H12" s="96">
        <f t="shared" si="12"/>
        <v>19.559999999999999</v>
      </c>
      <c r="I12" s="96">
        <f>B12+I2</f>
        <v>20.079999999999998</v>
      </c>
      <c r="J12" s="96">
        <f t="shared" si="13"/>
        <v>19.829999999999998</v>
      </c>
      <c r="K12" s="96">
        <f t="shared" si="14"/>
        <v>19.579999999999998</v>
      </c>
      <c r="L12" s="332">
        <v>1.4</v>
      </c>
      <c r="M12" s="401">
        <f t="shared" si="15"/>
        <v>33.711999999999996</v>
      </c>
      <c r="N12" s="109">
        <f t="shared" si="0"/>
        <v>52.241851599999997</v>
      </c>
      <c r="O12" s="110">
        <f t="shared" si="16"/>
        <v>55.023067599999997</v>
      </c>
      <c r="P12" s="110">
        <f t="shared" si="17"/>
        <v>58.731355599999993</v>
      </c>
      <c r="Q12" s="383">
        <f t="shared" si="1"/>
        <v>62.439643599999989</v>
      </c>
      <c r="R12" s="110">
        <f t="shared" si="18"/>
        <v>66.147931599999993</v>
      </c>
      <c r="S12" s="397">
        <f t="shared" si="2"/>
        <v>31.611999999999995</v>
      </c>
      <c r="T12" s="109">
        <f t="shared" si="19"/>
        <v>42.174826599999996</v>
      </c>
      <c r="U12" s="110">
        <f t="shared" si="20"/>
        <v>43.565434599999996</v>
      </c>
      <c r="V12" s="110">
        <f t="shared" si="21"/>
        <v>45.419578599999994</v>
      </c>
      <c r="W12" s="111">
        <f t="shared" si="22"/>
        <v>47.273722599999992</v>
      </c>
      <c r="X12" s="110">
        <f t="shared" si="23"/>
        <v>49.127866599999997</v>
      </c>
      <c r="Y12" s="405">
        <f t="shared" si="3"/>
        <v>28.461999999999996</v>
      </c>
      <c r="Z12" s="109">
        <f t="shared" si="24"/>
        <v>35.548306599999997</v>
      </c>
      <c r="AA12" s="110">
        <f t="shared" si="25"/>
        <v>36.938914599999997</v>
      </c>
      <c r="AB12" s="110">
        <f t="shared" si="26"/>
        <v>38.793058599999995</v>
      </c>
      <c r="AC12" s="111">
        <f t="shared" si="27"/>
        <v>40.6472026</v>
      </c>
      <c r="AD12" s="388">
        <f t="shared" si="28"/>
        <v>42.501346599999998</v>
      </c>
      <c r="AE12" s="405">
        <f t="shared" si="4"/>
        <v>27.761999999999997</v>
      </c>
      <c r="AF12" s="109">
        <f t="shared" si="29"/>
        <v>33.979176599999995</v>
      </c>
      <c r="AG12" s="110">
        <f t="shared" si="30"/>
        <v>35.369784599999996</v>
      </c>
      <c r="AH12" s="110">
        <f t="shared" si="31"/>
        <v>37.223928599999994</v>
      </c>
      <c r="AI12" s="111">
        <f t="shared" si="32"/>
        <v>39.078072599999999</v>
      </c>
      <c r="AJ12" s="388">
        <f t="shared" si="33"/>
        <v>47.149393199999992</v>
      </c>
      <c r="AK12" s="405">
        <f t="shared" si="5"/>
        <v>27.552</v>
      </c>
      <c r="AL12" s="109">
        <f t="shared" si="34"/>
        <v>33.334611600000002</v>
      </c>
      <c r="AM12" s="110">
        <f t="shared" si="35"/>
        <v>34.725219600000003</v>
      </c>
      <c r="AN12" s="110">
        <f t="shared" si="6"/>
        <v>36.579363600000001</v>
      </c>
      <c r="AO12" s="383">
        <f t="shared" si="36"/>
        <v>38.433507599999999</v>
      </c>
      <c r="AP12" s="110">
        <f t="shared" si="37"/>
        <v>40.287651600000004</v>
      </c>
      <c r="AQ12" s="405">
        <f t="shared" si="7"/>
        <v>27.383999999999997</v>
      </c>
      <c r="AR12" s="109">
        <f t="shared" si="38"/>
        <v>32.9493291</v>
      </c>
      <c r="AS12" s="110">
        <f t="shared" si="39"/>
        <v>34.3399371</v>
      </c>
      <c r="AT12" s="110">
        <f t="shared" si="40"/>
        <v>36.194081099999998</v>
      </c>
      <c r="AU12" s="410">
        <f t="shared" si="41"/>
        <v>38.048225099999996</v>
      </c>
      <c r="AV12" s="68">
        <f t="shared" si="42"/>
        <v>39.902369100000001</v>
      </c>
      <c r="AW12" s="405">
        <f t="shared" si="43"/>
        <v>28.111999999999995</v>
      </c>
      <c r="AX12" s="109">
        <f t="shared" si="44"/>
        <v>33.604901599999991</v>
      </c>
      <c r="AY12" s="110">
        <f t="shared" si="45"/>
        <v>34.995509599999998</v>
      </c>
      <c r="AZ12" s="110">
        <f t="shared" si="46"/>
        <v>36.849653599999996</v>
      </c>
      <c r="BA12" s="410">
        <f t="shared" si="47"/>
        <v>38.703797599999994</v>
      </c>
      <c r="BB12" s="68">
        <f t="shared" si="48"/>
        <v>40.557941599999992</v>
      </c>
      <c r="BC12" s="405">
        <f t="shared" si="49"/>
        <v>21.229999999999997</v>
      </c>
      <c r="BD12" s="109">
        <f t="shared" si="50"/>
        <v>26.650474099999997</v>
      </c>
      <c r="BE12" s="110">
        <f t="shared" si="51"/>
        <v>28.041082099999997</v>
      </c>
      <c r="BF12" s="110">
        <f t="shared" si="52"/>
        <v>29.895226099999999</v>
      </c>
      <c r="BG12" s="410">
        <f t="shared" si="53"/>
        <v>31.7493701</v>
      </c>
      <c r="BH12" s="68">
        <f t="shared" si="54"/>
        <v>33.603514099999998</v>
      </c>
      <c r="BI12" s="405">
        <f t="shared" si="55"/>
        <v>20.979999999999997</v>
      </c>
      <c r="BJ12" s="109">
        <f t="shared" si="56"/>
        <v>26.364260349999995</v>
      </c>
      <c r="BK12" s="110">
        <f t="shared" si="57"/>
        <v>27.754868349999999</v>
      </c>
      <c r="BL12" s="110">
        <f t="shared" si="58"/>
        <v>29.60901235</v>
      </c>
      <c r="BM12" s="112">
        <f t="shared" si="59"/>
        <v>31.463156349999998</v>
      </c>
      <c r="BN12" s="68">
        <f t="shared" si="60"/>
        <v>33.317300349999996</v>
      </c>
    </row>
    <row r="13" spans="1:66" x14ac:dyDescent="0.25">
      <c r="A13" s="102"/>
      <c r="B13" s="328">
        <v>150</v>
      </c>
      <c r="C13" s="40">
        <f t="shared" si="61"/>
        <v>155</v>
      </c>
      <c r="D13" s="96">
        <f t="shared" si="8"/>
        <v>153.5</v>
      </c>
      <c r="E13" s="96">
        <f t="shared" si="9"/>
        <v>151.25</v>
      </c>
      <c r="F13" s="96">
        <f t="shared" si="10"/>
        <v>150.75</v>
      </c>
      <c r="G13" s="96">
        <f t="shared" si="11"/>
        <v>150.6</v>
      </c>
      <c r="H13" s="96">
        <f t="shared" si="12"/>
        <v>150.47999999999999</v>
      </c>
      <c r="I13" s="96">
        <f>B13+I2</f>
        <v>151</v>
      </c>
      <c r="J13" s="96">
        <f t="shared" si="13"/>
        <v>150.75</v>
      </c>
      <c r="K13" s="96">
        <f t="shared" si="14"/>
        <v>150.5</v>
      </c>
      <c r="L13" s="332">
        <v>1.2</v>
      </c>
      <c r="M13" s="401">
        <f t="shared" si="15"/>
        <v>186</v>
      </c>
      <c r="N13" s="109">
        <f t="shared" si="0"/>
        <v>204.5298516</v>
      </c>
      <c r="O13" s="110">
        <f t="shared" si="16"/>
        <v>207.3110676</v>
      </c>
      <c r="P13" s="110">
        <f t="shared" si="17"/>
        <v>211.01935559999998</v>
      </c>
      <c r="Q13" s="383">
        <f t="shared" si="1"/>
        <v>214.72764359999999</v>
      </c>
      <c r="R13" s="110">
        <f t="shared" si="18"/>
        <v>218.4359316</v>
      </c>
      <c r="S13" s="397">
        <f t="shared" si="2"/>
        <v>184.2</v>
      </c>
      <c r="T13" s="109">
        <f t="shared" si="19"/>
        <v>194.76282659999998</v>
      </c>
      <c r="U13" s="110">
        <f t="shared" si="20"/>
        <v>196.1534346</v>
      </c>
      <c r="V13" s="110">
        <f t="shared" si="21"/>
        <v>198.00757859999999</v>
      </c>
      <c r="W13" s="111">
        <f t="shared" si="22"/>
        <v>199.86172259999998</v>
      </c>
      <c r="X13" s="110">
        <f t="shared" si="23"/>
        <v>201.7158666</v>
      </c>
      <c r="Y13" s="405">
        <f t="shared" si="3"/>
        <v>181.5</v>
      </c>
      <c r="Z13" s="109">
        <f t="shared" si="24"/>
        <v>188.5863066</v>
      </c>
      <c r="AA13" s="110">
        <f t="shared" si="25"/>
        <v>189.97691460000001</v>
      </c>
      <c r="AB13" s="110">
        <f t="shared" si="26"/>
        <v>191.83105860000001</v>
      </c>
      <c r="AC13" s="111">
        <f t="shared" si="27"/>
        <v>193.6852026</v>
      </c>
      <c r="AD13" s="388">
        <f t="shared" si="28"/>
        <v>195.53934659999999</v>
      </c>
      <c r="AE13" s="405">
        <f t="shared" si="4"/>
        <v>180.9</v>
      </c>
      <c r="AF13" s="109">
        <f t="shared" si="29"/>
        <v>187.11717659999999</v>
      </c>
      <c r="AG13" s="110">
        <f t="shared" si="30"/>
        <v>188.50778460000001</v>
      </c>
      <c r="AH13" s="110">
        <f t="shared" si="31"/>
        <v>190.3619286</v>
      </c>
      <c r="AI13" s="111">
        <f t="shared" si="32"/>
        <v>192.21607260000002</v>
      </c>
      <c r="AJ13" s="388">
        <f t="shared" si="33"/>
        <v>200.2873932</v>
      </c>
      <c r="AK13" s="405">
        <f t="shared" si="5"/>
        <v>180.72</v>
      </c>
      <c r="AL13" s="109">
        <f t="shared" si="34"/>
        <v>186.50261159999999</v>
      </c>
      <c r="AM13" s="110">
        <f t="shared" si="35"/>
        <v>187.89321960000001</v>
      </c>
      <c r="AN13" s="110">
        <f t="shared" si="6"/>
        <v>189.7473636</v>
      </c>
      <c r="AO13" s="383">
        <f t="shared" si="36"/>
        <v>191.60150759999999</v>
      </c>
      <c r="AP13" s="110">
        <f t="shared" si="37"/>
        <v>193.45565160000001</v>
      </c>
      <c r="AQ13" s="405">
        <f t="shared" si="7"/>
        <v>180.57599999999999</v>
      </c>
      <c r="AR13" s="109">
        <f t="shared" si="38"/>
        <v>186.14132910000001</v>
      </c>
      <c r="AS13" s="110">
        <f t="shared" si="39"/>
        <v>187.53193709999999</v>
      </c>
      <c r="AT13" s="110">
        <f t="shared" si="40"/>
        <v>189.38608109999998</v>
      </c>
      <c r="AU13" s="410">
        <f t="shared" si="41"/>
        <v>191.2402251</v>
      </c>
      <c r="AV13" s="68">
        <f t="shared" si="42"/>
        <v>193.09436909999999</v>
      </c>
      <c r="AW13" s="405">
        <f t="shared" si="43"/>
        <v>181.2</v>
      </c>
      <c r="AX13" s="109">
        <f t="shared" si="44"/>
        <v>186.6929016</v>
      </c>
      <c r="AY13" s="110">
        <f t="shared" si="45"/>
        <v>188.08350959999999</v>
      </c>
      <c r="AZ13" s="110">
        <f t="shared" si="46"/>
        <v>189.93765359999998</v>
      </c>
      <c r="BA13" s="410">
        <f t="shared" si="47"/>
        <v>191.7917976</v>
      </c>
      <c r="BB13" s="68">
        <f t="shared" si="48"/>
        <v>193.64594159999999</v>
      </c>
      <c r="BC13" s="405">
        <f t="shared" si="49"/>
        <v>151.94999999999999</v>
      </c>
      <c r="BD13" s="109">
        <f t="shared" si="50"/>
        <v>157.3704741</v>
      </c>
      <c r="BE13" s="110">
        <f t="shared" si="51"/>
        <v>158.76108209999998</v>
      </c>
      <c r="BF13" s="110">
        <f t="shared" si="52"/>
        <v>160.6152261</v>
      </c>
      <c r="BG13" s="410">
        <f t="shared" si="53"/>
        <v>162.46937009999999</v>
      </c>
      <c r="BH13" s="68">
        <f t="shared" si="54"/>
        <v>164.32351409999998</v>
      </c>
      <c r="BI13" s="405">
        <f t="shared" si="55"/>
        <v>151.69999999999999</v>
      </c>
      <c r="BJ13" s="109">
        <f t="shared" si="56"/>
        <v>157.08426034999999</v>
      </c>
      <c r="BK13" s="110">
        <f t="shared" si="57"/>
        <v>158.47486834999998</v>
      </c>
      <c r="BL13" s="110">
        <f t="shared" si="58"/>
        <v>160.32901235</v>
      </c>
      <c r="BM13" s="112">
        <f t="shared" si="59"/>
        <v>162.18315634999999</v>
      </c>
      <c r="BN13" s="68">
        <f t="shared" si="60"/>
        <v>164.03730034999998</v>
      </c>
    </row>
    <row r="14" spans="1:66" ht="13.8" thickBot="1" x14ac:dyDescent="0.3">
      <c r="A14" s="104"/>
      <c r="B14" s="328">
        <v>50</v>
      </c>
      <c r="C14" s="40">
        <f t="shared" si="61"/>
        <v>55</v>
      </c>
      <c r="D14" s="96">
        <f t="shared" si="8"/>
        <v>53.5</v>
      </c>
      <c r="E14" s="96">
        <f t="shared" si="9"/>
        <v>51.25</v>
      </c>
      <c r="F14" s="96">
        <f t="shared" si="10"/>
        <v>50.75</v>
      </c>
      <c r="G14" s="96">
        <f t="shared" si="11"/>
        <v>50.6</v>
      </c>
      <c r="H14" s="96">
        <f t="shared" si="12"/>
        <v>50.48</v>
      </c>
      <c r="I14" s="96">
        <f>B14+I2</f>
        <v>51</v>
      </c>
      <c r="J14" s="96">
        <f t="shared" si="13"/>
        <v>50.75</v>
      </c>
      <c r="K14" s="96">
        <f t="shared" si="14"/>
        <v>50.5</v>
      </c>
      <c r="L14" s="332">
        <v>1.4</v>
      </c>
      <c r="M14" s="401">
        <f t="shared" si="15"/>
        <v>77</v>
      </c>
      <c r="N14" s="352">
        <f t="shared" si="0"/>
        <v>95.529851600000001</v>
      </c>
      <c r="O14" s="353">
        <f t="shared" si="16"/>
        <v>98.311067600000001</v>
      </c>
      <c r="P14" s="353">
        <f t="shared" si="17"/>
        <v>102.0193556</v>
      </c>
      <c r="Q14" s="384">
        <f t="shared" si="1"/>
        <v>105.72764359999999</v>
      </c>
      <c r="R14" s="110">
        <f t="shared" si="18"/>
        <v>109.4359316</v>
      </c>
      <c r="S14" s="397">
        <f t="shared" si="2"/>
        <v>74.899999999999991</v>
      </c>
      <c r="T14" s="352">
        <f t="shared" si="19"/>
        <v>85.4628266</v>
      </c>
      <c r="U14" s="353">
        <f t="shared" si="20"/>
        <v>86.853434599999986</v>
      </c>
      <c r="V14" s="353">
        <f t="shared" si="21"/>
        <v>88.707578599999991</v>
      </c>
      <c r="W14" s="354">
        <f t="shared" si="22"/>
        <v>90.561722599999996</v>
      </c>
      <c r="X14" s="110">
        <f t="shared" si="23"/>
        <v>92.415866599999987</v>
      </c>
      <c r="Y14" s="405">
        <f t="shared" si="3"/>
        <v>71.75</v>
      </c>
      <c r="Z14" s="352">
        <f t="shared" si="24"/>
        <v>78.8363066</v>
      </c>
      <c r="AA14" s="353">
        <f t="shared" si="25"/>
        <v>80.226914600000001</v>
      </c>
      <c r="AB14" s="353">
        <f t="shared" si="26"/>
        <v>82.081058600000006</v>
      </c>
      <c r="AC14" s="354">
        <f t="shared" si="27"/>
        <v>83.935202599999997</v>
      </c>
      <c r="AD14" s="388">
        <f t="shared" si="28"/>
        <v>85.789346600000002</v>
      </c>
      <c r="AE14" s="405">
        <f t="shared" si="4"/>
        <v>71.05</v>
      </c>
      <c r="AF14" s="352">
        <f t="shared" si="29"/>
        <v>77.267176599999999</v>
      </c>
      <c r="AG14" s="353">
        <f t="shared" si="30"/>
        <v>78.657784599999999</v>
      </c>
      <c r="AH14" s="353">
        <f t="shared" si="31"/>
        <v>80.511928600000005</v>
      </c>
      <c r="AI14" s="354">
        <f t="shared" si="32"/>
        <v>82.366072599999995</v>
      </c>
      <c r="AJ14" s="388">
        <f t="shared" si="33"/>
        <v>90.437393200000002</v>
      </c>
      <c r="AK14" s="405">
        <f t="shared" si="5"/>
        <v>70.84</v>
      </c>
      <c r="AL14" s="352">
        <f t="shared" si="34"/>
        <v>76.622611599999999</v>
      </c>
      <c r="AM14" s="353">
        <f t="shared" si="35"/>
        <v>78.013219599999999</v>
      </c>
      <c r="AN14" s="353">
        <f t="shared" si="6"/>
        <v>79.867363600000004</v>
      </c>
      <c r="AO14" s="384">
        <f t="shared" si="36"/>
        <v>81.72150760000001</v>
      </c>
      <c r="AP14" s="110">
        <f t="shared" si="37"/>
        <v>83.5756516</v>
      </c>
      <c r="AQ14" s="405">
        <f t="shared" si="7"/>
        <v>70.671999999999997</v>
      </c>
      <c r="AR14" s="352">
        <f t="shared" si="38"/>
        <v>76.237329099999997</v>
      </c>
      <c r="AS14" s="353">
        <f t="shared" si="39"/>
        <v>77.627937099999997</v>
      </c>
      <c r="AT14" s="353">
        <f t="shared" si="40"/>
        <v>79.482081100000002</v>
      </c>
      <c r="AU14" s="411">
        <f t="shared" si="41"/>
        <v>81.336225099999993</v>
      </c>
      <c r="AV14" s="68">
        <f t="shared" si="42"/>
        <v>83.190369099999998</v>
      </c>
      <c r="AW14" s="405">
        <f t="shared" si="43"/>
        <v>71.399999999999991</v>
      </c>
      <c r="AX14" s="352">
        <f t="shared" si="44"/>
        <v>76.892901599999988</v>
      </c>
      <c r="AY14" s="353">
        <f t="shared" si="45"/>
        <v>78.283509599999988</v>
      </c>
      <c r="AZ14" s="353">
        <f t="shared" si="46"/>
        <v>80.137653599999993</v>
      </c>
      <c r="BA14" s="411">
        <f t="shared" si="47"/>
        <v>81.991797599999998</v>
      </c>
      <c r="BB14" s="68">
        <f>AW14+BB$5</f>
        <v>83.845941599999989</v>
      </c>
      <c r="BC14" s="405">
        <f t="shared" si="49"/>
        <v>52.15</v>
      </c>
      <c r="BD14" s="352">
        <f t="shared" si="50"/>
        <v>57.570474099999998</v>
      </c>
      <c r="BE14" s="353">
        <f t="shared" si="51"/>
        <v>58.961082099999999</v>
      </c>
      <c r="BF14" s="353">
        <f t="shared" si="52"/>
        <v>60.815226100000004</v>
      </c>
      <c r="BG14" s="411">
        <f t="shared" si="53"/>
        <v>62.669370100000002</v>
      </c>
      <c r="BH14" s="68">
        <f t="shared" si="54"/>
        <v>64.5235141</v>
      </c>
      <c r="BI14" s="405">
        <f t="shared" si="55"/>
        <v>51.9</v>
      </c>
      <c r="BJ14" s="352">
        <f t="shared" si="56"/>
        <v>57.284260349999997</v>
      </c>
      <c r="BK14" s="353">
        <f t="shared" si="57"/>
        <v>58.674868349999997</v>
      </c>
      <c r="BL14" s="353">
        <f t="shared" si="58"/>
        <v>60.529012350000002</v>
      </c>
      <c r="BM14" s="360">
        <f t="shared" si="59"/>
        <v>62.38315635</v>
      </c>
      <c r="BN14" s="68">
        <f t="shared" si="60"/>
        <v>64.237300349999998</v>
      </c>
    </row>
    <row r="15" spans="1:66" x14ac:dyDescent="0.25">
      <c r="D15" s="63"/>
      <c r="E15" s="63"/>
      <c r="F15" s="63"/>
      <c r="G15" s="63"/>
      <c r="H15" s="63"/>
      <c r="I15" s="63"/>
      <c r="J15" s="63"/>
      <c r="K15" s="63"/>
      <c r="L15" s="143"/>
      <c r="M15" s="95"/>
      <c r="N15" s="141"/>
      <c r="O15" s="141"/>
      <c r="P15" s="141"/>
      <c r="Q15" s="322"/>
      <c r="R15" s="322"/>
      <c r="S15" s="323"/>
      <c r="T15" s="322"/>
      <c r="U15" s="141"/>
      <c r="V15" s="141"/>
      <c r="W15" s="141"/>
      <c r="X15" s="141"/>
      <c r="Y15" s="142"/>
      <c r="Z15" s="141"/>
      <c r="AA15" s="141"/>
      <c r="AB15" s="141"/>
      <c r="AC15" s="141"/>
      <c r="AD15" s="141"/>
      <c r="AE15" s="142"/>
      <c r="AF15" s="141"/>
      <c r="AG15" s="141"/>
      <c r="AH15" s="141"/>
      <c r="AJ15" s="141"/>
      <c r="AK15" s="142"/>
      <c r="AL15" s="141"/>
      <c r="AM15" s="141"/>
      <c r="AN15" s="141"/>
      <c r="AO15" s="141"/>
      <c r="AP15" s="141"/>
      <c r="AQ15" s="142"/>
      <c r="AR15" s="141"/>
      <c r="AS15" s="141"/>
      <c r="AT15" s="141"/>
      <c r="AU15" s="71"/>
      <c r="AV15" s="71"/>
      <c r="AW15" s="47"/>
    </row>
    <row r="16" spans="1:66" x14ac:dyDescent="0.25">
      <c r="D16" s="63"/>
      <c r="E16" s="63"/>
      <c r="F16" s="63"/>
      <c r="G16" s="63"/>
      <c r="H16" s="63"/>
      <c r="I16" s="63"/>
      <c r="J16" s="63"/>
      <c r="K16" s="63"/>
      <c r="L16" s="143"/>
      <c r="M16" s="95"/>
      <c r="N16" s="141"/>
      <c r="O16" s="141"/>
      <c r="P16" s="141"/>
      <c r="Q16" s="322"/>
      <c r="R16" s="322"/>
      <c r="S16" s="323"/>
      <c r="T16" s="322"/>
      <c r="U16" s="437"/>
      <c r="V16" s="141"/>
      <c r="W16" s="141"/>
      <c r="X16" s="141"/>
      <c r="Y16" s="142"/>
      <c r="Z16" s="141"/>
      <c r="AA16" s="141"/>
      <c r="AB16" s="141"/>
      <c r="AC16" s="141"/>
      <c r="AD16" s="141"/>
      <c r="AE16" s="142"/>
      <c r="AF16" s="141"/>
      <c r="AG16" s="141"/>
      <c r="AH16" s="141"/>
      <c r="AI16" s="141"/>
      <c r="AJ16" s="141"/>
      <c r="AK16" s="442"/>
      <c r="AL16" s="141"/>
      <c r="AM16" s="141"/>
      <c r="AN16" s="141"/>
      <c r="AO16" s="141"/>
      <c r="AP16" s="141"/>
      <c r="AQ16" s="142"/>
      <c r="AR16" s="141"/>
      <c r="AS16" s="141"/>
      <c r="AT16" s="141"/>
      <c r="AU16" s="71"/>
      <c r="AV16" s="71"/>
      <c r="AW16" s="47"/>
    </row>
    <row r="17" spans="1:46" x14ac:dyDescent="0.25">
      <c r="D17" s="63"/>
      <c r="E17" s="63"/>
      <c r="F17" s="63"/>
      <c r="G17" s="63"/>
      <c r="H17" s="63"/>
      <c r="I17" s="63"/>
      <c r="J17" s="63"/>
      <c r="K17" s="63"/>
      <c r="L17" s="63"/>
      <c r="M17" s="95"/>
      <c r="N17" s="91"/>
      <c r="O17" s="91"/>
      <c r="P17" s="91"/>
      <c r="Q17" s="324"/>
      <c r="R17" s="324"/>
      <c r="S17" s="325"/>
      <c r="T17" s="324"/>
      <c r="U17" s="439"/>
      <c r="V17" s="91"/>
      <c r="W17" s="91"/>
      <c r="X17" s="91"/>
      <c r="Y17" s="95"/>
      <c r="Z17" s="91"/>
      <c r="AA17" s="91"/>
      <c r="AB17" s="91"/>
      <c r="AC17" s="91"/>
      <c r="AD17" s="91"/>
      <c r="AE17" s="95"/>
      <c r="AF17" s="91"/>
      <c r="AG17" s="91"/>
      <c r="AH17" s="91"/>
      <c r="AI17" s="91"/>
      <c r="AJ17" s="91"/>
      <c r="AK17" s="95"/>
      <c r="AL17" s="91"/>
      <c r="AM17" s="91"/>
      <c r="AN17" s="91"/>
      <c r="AO17" s="91"/>
      <c r="AP17" s="91"/>
      <c r="AQ17" s="95"/>
      <c r="AR17" s="91"/>
      <c r="AS17" s="91"/>
      <c r="AT17" s="91"/>
    </row>
    <row r="18" spans="1:46" x14ac:dyDescent="0.25">
      <c r="A18" t="s">
        <v>151</v>
      </c>
      <c r="D18" s="63"/>
      <c r="E18" s="63"/>
      <c r="F18" s="63"/>
      <c r="G18" s="63"/>
      <c r="H18" s="63"/>
      <c r="I18" s="63"/>
      <c r="J18" s="63"/>
      <c r="K18" s="63"/>
      <c r="L18" s="63"/>
      <c r="M18" s="95"/>
      <c r="N18" s="91"/>
      <c r="O18" s="91"/>
      <c r="P18" s="91"/>
      <c r="Q18" s="91"/>
      <c r="R18" s="91"/>
      <c r="S18" s="95"/>
      <c r="T18" s="91"/>
      <c r="U18" s="440"/>
      <c r="V18" s="91"/>
      <c r="W18" s="91"/>
      <c r="X18" s="91"/>
      <c r="Y18" s="95"/>
      <c r="Z18" s="91"/>
      <c r="AA18" s="91"/>
      <c r="AB18" s="91"/>
      <c r="AC18" s="91"/>
      <c r="AD18" s="91"/>
      <c r="AE18" s="95"/>
      <c r="AF18" s="91"/>
      <c r="AG18" s="91"/>
      <c r="AH18" s="141"/>
      <c r="AI18" s="91"/>
      <c r="AJ18" s="91"/>
      <c r="AK18" s="95"/>
      <c r="AL18" s="91"/>
      <c r="AM18" s="91"/>
      <c r="AN18" s="91"/>
      <c r="AO18" s="91"/>
      <c r="AP18" s="91"/>
      <c r="AQ18" s="95"/>
      <c r="AR18" s="91"/>
      <c r="AS18" s="91"/>
      <c r="AT18" s="91"/>
    </row>
    <row r="19" spans="1:46" x14ac:dyDescent="0.25">
      <c r="A19" t="s">
        <v>328</v>
      </c>
      <c r="D19" s="63"/>
      <c r="E19" s="63"/>
      <c r="F19" s="63"/>
      <c r="G19" s="63"/>
      <c r="H19" s="63"/>
      <c r="I19" s="63"/>
      <c r="J19" s="63"/>
      <c r="K19" s="63"/>
      <c r="L19" s="63"/>
      <c r="M19" s="95"/>
      <c r="N19" s="91"/>
      <c r="O19" s="91"/>
      <c r="P19" s="91"/>
      <c r="Q19" s="91"/>
      <c r="R19" s="91"/>
      <c r="S19" s="95"/>
      <c r="T19" s="91"/>
      <c r="U19" s="440"/>
      <c r="V19" s="91"/>
      <c r="W19" s="91"/>
      <c r="X19" s="91"/>
      <c r="Y19" s="95"/>
      <c r="Z19" s="91"/>
      <c r="AA19" s="91"/>
      <c r="AB19" s="91"/>
      <c r="AC19" s="91"/>
      <c r="AD19" s="91"/>
      <c r="AE19" s="95"/>
      <c r="AF19" s="91"/>
      <c r="AG19" s="91"/>
      <c r="AH19" s="91"/>
      <c r="AI19" s="91"/>
      <c r="AJ19" s="91"/>
      <c r="AK19" s="95"/>
      <c r="AL19" s="91"/>
      <c r="AM19" s="91"/>
      <c r="AN19" s="91"/>
      <c r="AO19" s="91"/>
      <c r="AP19" s="91"/>
      <c r="AQ19" s="95"/>
      <c r="AR19" s="91"/>
      <c r="AS19" s="91"/>
      <c r="AT19" s="91"/>
    </row>
    <row r="20" spans="1:46" x14ac:dyDescent="0.25">
      <c r="A20" t="s">
        <v>154</v>
      </c>
      <c r="D20" s="63"/>
      <c r="E20" s="63"/>
      <c r="F20" s="63"/>
      <c r="G20" s="63"/>
      <c r="H20" s="63"/>
      <c r="I20" s="63"/>
      <c r="J20" s="63"/>
      <c r="K20" s="63"/>
      <c r="L20" s="63"/>
      <c r="M20" s="95"/>
      <c r="N20" s="91"/>
      <c r="O20" s="91"/>
      <c r="P20" s="91"/>
      <c r="Q20" s="91"/>
      <c r="R20" s="91"/>
      <c r="S20" s="95"/>
      <c r="T20" s="91"/>
      <c r="U20" s="440"/>
      <c r="V20" s="91"/>
      <c r="W20" s="91"/>
      <c r="X20" s="91"/>
      <c r="Y20" s="95"/>
      <c r="Z20" s="91"/>
      <c r="AA20" s="91"/>
      <c r="AB20" s="91"/>
      <c r="AC20" s="91"/>
      <c r="AD20" s="91"/>
      <c r="AE20" s="95"/>
      <c r="AF20" s="91"/>
      <c r="AG20" s="91"/>
      <c r="AH20" s="91"/>
      <c r="AI20" s="91"/>
      <c r="AJ20" s="91"/>
      <c r="AK20" s="95"/>
      <c r="AL20" s="91"/>
      <c r="AM20" s="91"/>
      <c r="AN20" s="91"/>
      <c r="AO20" s="91"/>
      <c r="AP20" s="91"/>
      <c r="AQ20" s="95"/>
      <c r="AR20" s="91"/>
      <c r="AS20" s="91"/>
      <c r="AT20" s="91"/>
    </row>
    <row r="21" spans="1:46" x14ac:dyDescent="0.25">
      <c r="A21" t="s">
        <v>152</v>
      </c>
      <c r="D21" s="63"/>
      <c r="E21" s="63"/>
      <c r="F21" s="63"/>
      <c r="G21" s="63"/>
      <c r="H21" s="63"/>
      <c r="I21" s="63"/>
      <c r="J21" s="63"/>
      <c r="K21" s="63"/>
      <c r="L21" s="63"/>
      <c r="M21" s="95"/>
      <c r="N21" s="91"/>
      <c r="O21" s="91"/>
      <c r="P21" s="91"/>
      <c r="Q21" s="91"/>
      <c r="R21" s="91"/>
      <c r="S21" s="95"/>
      <c r="T21" s="91"/>
      <c r="U21" s="440"/>
      <c r="V21" s="91"/>
      <c r="W21" s="91"/>
      <c r="X21" s="91"/>
      <c r="Y21" s="95"/>
      <c r="Z21" s="91"/>
      <c r="AA21" s="91"/>
      <c r="AB21" s="91"/>
      <c r="AC21" s="91"/>
      <c r="AD21" s="91"/>
      <c r="AE21" s="95"/>
      <c r="AF21" s="91"/>
      <c r="AG21" s="91"/>
      <c r="AH21" s="91"/>
      <c r="AI21" s="91"/>
      <c r="AJ21" s="91"/>
      <c r="AK21" s="95"/>
      <c r="AL21" s="91"/>
      <c r="AM21" s="91"/>
      <c r="AN21" s="91"/>
      <c r="AO21" s="91"/>
      <c r="AP21" s="91"/>
      <c r="AQ21" s="95"/>
      <c r="AR21" s="91"/>
      <c r="AS21" s="91"/>
      <c r="AT21" s="91"/>
    </row>
    <row r="22" spans="1:46" x14ac:dyDescent="0.25">
      <c r="A22" t="s">
        <v>160</v>
      </c>
      <c r="D22" s="63"/>
      <c r="E22" s="63"/>
      <c r="F22" s="63"/>
      <c r="G22" s="63"/>
      <c r="H22" s="63"/>
      <c r="I22" s="63"/>
      <c r="J22" s="63"/>
      <c r="K22" s="63"/>
      <c r="L22" s="63"/>
      <c r="M22" s="95"/>
      <c r="N22" s="91"/>
      <c r="O22" s="91"/>
      <c r="P22" s="91"/>
      <c r="Q22" s="91"/>
      <c r="R22" s="91"/>
      <c r="S22" s="95"/>
      <c r="T22" s="91"/>
      <c r="U22" s="440"/>
      <c r="V22" s="91"/>
      <c r="W22" s="91"/>
      <c r="X22" s="91"/>
      <c r="Y22" s="95"/>
      <c r="Z22" s="91"/>
      <c r="AA22" s="91"/>
      <c r="AB22" s="91"/>
      <c r="AC22" s="91"/>
      <c r="AD22" s="91"/>
      <c r="AE22" s="95"/>
      <c r="AF22" s="91"/>
      <c r="AG22" s="91"/>
      <c r="AH22" s="91"/>
      <c r="AI22" s="91"/>
      <c r="AJ22" s="91"/>
      <c r="AK22" s="95"/>
      <c r="AL22" s="91"/>
      <c r="AM22" s="91"/>
      <c r="AN22" s="91"/>
      <c r="AO22" s="91"/>
      <c r="AP22" s="91"/>
      <c r="AQ22" s="95"/>
      <c r="AR22" s="91"/>
      <c r="AS22" s="91"/>
      <c r="AT22" s="91"/>
    </row>
    <row r="23" spans="1:46" x14ac:dyDescent="0.25">
      <c r="A23" s="52" t="s">
        <v>156</v>
      </c>
      <c r="D23" s="63"/>
      <c r="E23" s="63"/>
      <c r="F23" s="63"/>
      <c r="G23" s="63"/>
      <c r="H23" s="63"/>
      <c r="I23" s="63"/>
      <c r="J23" s="63"/>
      <c r="K23" s="63"/>
      <c r="L23" s="63"/>
      <c r="M23" s="95"/>
      <c r="N23" s="91"/>
      <c r="O23" s="91"/>
      <c r="P23" s="91"/>
      <c r="Q23" s="91"/>
      <c r="R23" s="91"/>
      <c r="S23" s="95"/>
      <c r="T23" s="91"/>
      <c r="U23" s="440"/>
      <c r="V23" s="91"/>
      <c r="W23" s="91"/>
      <c r="X23" s="91"/>
      <c r="Y23" s="95"/>
      <c r="Z23" s="91"/>
      <c r="AA23" s="91"/>
      <c r="AB23" s="91"/>
      <c r="AC23" s="91"/>
      <c r="AD23" s="91"/>
      <c r="AE23" s="95"/>
      <c r="AF23" s="91"/>
      <c r="AG23" s="91"/>
      <c r="AH23" s="91"/>
      <c r="AI23" s="91"/>
      <c r="AJ23" s="91"/>
      <c r="AK23" s="95"/>
      <c r="AL23" s="91"/>
      <c r="AM23" s="91"/>
      <c r="AN23" s="91"/>
      <c r="AO23" s="91"/>
      <c r="AP23" s="91"/>
      <c r="AQ23" s="95"/>
      <c r="AR23" s="91"/>
      <c r="AS23" s="91"/>
      <c r="AT23" s="91"/>
    </row>
    <row r="24" spans="1:46" x14ac:dyDescent="0.25">
      <c r="A24" s="52" t="s">
        <v>159</v>
      </c>
      <c r="D24" s="63"/>
      <c r="E24" s="63"/>
      <c r="F24" s="63"/>
      <c r="G24" s="63"/>
      <c r="H24" s="63"/>
      <c r="I24" s="63"/>
      <c r="J24" s="63"/>
      <c r="K24" s="63"/>
      <c r="L24" s="63"/>
      <c r="M24" s="95"/>
      <c r="N24" s="91"/>
      <c r="O24" s="91"/>
      <c r="P24" s="91"/>
      <c r="Q24" s="91"/>
      <c r="R24" s="91"/>
      <c r="S24" s="95"/>
      <c r="T24" s="91"/>
      <c r="U24" s="440"/>
      <c r="V24" s="91"/>
      <c r="W24" s="91"/>
      <c r="X24" s="91"/>
      <c r="Y24" s="95"/>
      <c r="Z24" s="91"/>
      <c r="AA24" s="91"/>
      <c r="AB24" s="91"/>
      <c r="AC24" s="91"/>
      <c r="AD24" s="91"/>
      <c r="AE24" s="95"/>
      <c r="AF24" s="91"/>
      <c r="AG24" s="91"/>
      <c r="AH24" s="91"/>
      <c r="AI24" s="91"/>
      <c r="AJ24" s="91"/>
      <c r="AK24" s="95"/>
      <c r="AL24" s="91"/>
      <c r="AM24" s="91"/>
      <c r="AN24" s="91"/>
      <c r="AO24" s="91"/>
      <c r="AP24" s="91"/>
      <c r="AQ24" s="95"/>
      <c r="AR24" s="91"/>
      <c r="AS24" s="91"/>
      <c r="AT24" s="91"/>
    </row>
    <row r="25" spans="1:46" x14ac:dyDescent="0.25">
      <c r="A25" s="52" t="s">
        <v>158</v>
      </c>
      <c r="D25" s="63"/>
      <c r="E25" s="63"/>
      <c r="F25" s="63"/>
      <c r="G25" s="63"/>
      <c r="H25" s="63"/>
      <c r="I25" s="63"/>
      <c r="J25" s="63"/>
      <c r="K25" s="63"/>
      <c r="L25" s="63"/>
      <c r="M25" s="95"/>
      <c r="N25" s="91"/>
      <c r="O25" s="91"/>
      <c r="P25" s="91"/>
      <c r="Q25" s="91"/>
      <c r="R25" s="91"/>
      <c r="S25" s="95"/>
      <c r="T25" s="91"/>
      <c r="U25" s="440"/>
      <c r="V25" s="91"/>
      <c r="W25" s="91"/>
      <c r="X25" s="91"/>
      <c r="Y25" s="95"/>
      <c r="Z25" s="91"/>
      <c r="AA25" s="91"/>
      <c r="AB25" s="91"/>
      <c r="AC25" s="91"/>
      <c r="AD25" s="91"/>
      <c r="AE25" s="95"/>
      <c r="AF25" s="91"/>
      <c r="AG25" s="91"/>
      <c r="AH25" s="91"/>
      <c r="AI25" s="91"/>
      <c r="AJ25" s="91"/>
      <c r="AK25" s="95"/>
      <c r="AL25" s="91"/>
      <c r="AM25" s="91"/>
      <c r="AN25" s="91"/>
      <c r="AO25" s="91"/>
      <c r="AP25" s="91"/>
      <c r="AQ25" s="95"/>
      <c r="AR25" s="91"/>
      <c r="AS25" s="91"/>
      <c r="AT25" s="91"/>
    </row>
    <row r="26" spans="1:46" x14ac:dyDescent="0.25">
      <c r="A26" s="52" t="s">
        <v>157</v>
      </c>
      <c r="D26" s="63"/>
      <c r="E26" s="63"/>
      <c r="F26" s="63"/>
      <c r="G26" s="63"/>
      <c r="H26" s="63"/>
      <c r="I26" s="63"/>
      <c r="J26" s="63"/>
      <c r="K26" s="63"/>
      <c r="L26" s="63"/>
      <c r="M26" s="95"/>
      <c r="N26" s="91"/>
      <c r="O26" s="91"/>
      <c r="P26" s="91"/>
      <c r="Q26" s="91"/>
      <c r="R26" s="91"/>
      <c r="S26" s="95"/>
      <c r="T26" s="91"/>
      <c r="U26" s="441"/>
      <c r="V26" s="91"/>
      <c r="W26" s="91"/>
      <c r="X26" s="91"/>
      <c r="Y26" s="95"/>
      <c r="Z26" s="91"/>
      <c r="AA26" s="91"/>
      <c r="AB26" s="91"/>
      <c r="AC26" s="91"/>
      <c r="AD26" s="91"/>
      <c r="AE26" s="95"/>
      <c r="AF26" s="91"/>
      <c r="AG26" s="91"/>
      <c r="AH26" s="91"/>
      <c r="AI26" s="91"/>
      <c r="AJ26" s="91"/>
      <c r="AK26" s="95"/>
      <c r="AL26" s="91"/>
      <c r="AM26" s="91"/>
      <c r="AN26" s="91"/>
      <c r="AO26" s="91"/>
      <c r="AP26" s="91"/>
      <c r="AQ26" s="95"/>
      <c r="AR26" s="91"/>
      <c r="AS26" s="91"/>
      <c r="AT26" s="91"/>
    </row>
    <row r="27" spans="1:46" x14ac:dyDescent="0.25">
      <c r="D27" s="63"/>
      <c r="E27" s="63"/>
      <c r="F27" s="63"/>
      <c r="G27" s="63"/>
      <c r="H27" s="63"/>
      <c r="I27" s="63"/>
      <c r="J27" s="63"/>
      <c r="K27" s="63"/>
      <c r="L27" s="63"/>
      <c r="M27" s="95"/>
      <c r="N27" s="91"/>
      <c r="O27" s="91"/>
      <c r="P27" s="91"/>
      <c r="Q27" s="91"/>
      <c r="R27" s="91"/>
      <c r="S27" s="95"/>
      <c r="T27" s="91"/>
      <c r="U27" s="438"/>
      <c r="V27" s="91"/>
      <c r="W27" s="91"/>
      <c r="X27" s="91"/>
      <c r="Y27" s="95"/>
      <c r="Z27" s="91"/>
      <c r="AA27" s="91"/>
      <c r="AB27" s="91"/>
      <c r="AC27" s="91"/>
      <c r="AD27" s="91"/>
      <c r="AE27" s="95"/>
      <c r="AF27" s="91"/>
      <c r="AG27" s="91"/>
      <c r="AH27" s="91"/>
      <c r="AI27" s="91"/>
      <c r="AJ27" s="91"/>
      <c r="AK27" s="95"/>
      <c r="AL27" s="91"/>
      <c r="AM27" s="91"/>
      <c r="AN27" s="91"/>
      <c r="AO27" s="91"/>
      <c r="AP27" s="91"/>
      <c r="AQ27" s="95"/>
      <c r="AR27" s="91"/>
      <c r="AS27" s="91"/>
      <c r="AT27" s="91"/>
    </row>
    <row r="28" spans="1:46" x14ac:dyDescent="0.25">
      <c r="D28" s="63"/>
      <c r="E28" s="63"/>
      <c r="F28" s="63"/>
      <c r="G28" s="63"/>
      <c r="H28" s="63"/>
      <c r="I28" s="63"/>
      <c r="J28" s="63"/>
      <c r="K28" s="63"/>
      <c r="L28" s="63"/>
      <c r="M28" s="95"/>
      <c r="N28" s="91"/>
      <c r="O28" s="91"/>
      <c r="P28" s="91"/>
      <c r="Q28" s="91"/>
      <c r="R28" s="91"/>
      <c r="S28" s="95"/>
      <c r="T28" s="91"/>
      <c r="U28" s="438"/>
      <c r="V28" s="91"/>
      <c r="W28" s="91"/>
      <c r="X28" s="91"/>
      <c r="Y28" s="95"/>
      <c r="Z28" s="91"/>
      <c r="AA28" s="91"/>
      <c r="AB28" s="91"/>
      <c r="AC28" s="91"/>
      <c r="AD28" s="91"/>
      <c r="AE28" s="95"/>
      <c r="AF28" s="91"/>
      <c r="AG28" s="91"/>
      <c r="AH28" s="91"/>
      <c r="AI28" s="91"/>
      <c r="AJ28" s="91"/>
      <c r="AK28" s="95"/>
      <c r="AL28" s="91"/>
      <c r="AM28" s="91"/>
      <c r="AN28" s="91"/>
      <c r="AO28" s="91"/>
      <c r="AP28" s="91"/>
      <c r="AQ28" s="95"/>
      <c r="AR28" s="91"/>
      <c r="AS28" s="91"/>
      <c r="AT28" s="91"/>
    </row>
    <row r="29" spans="1:46" x14ac:dyDescent="0.25">
      <c r="D29" s="63"/>
      <c r="E29" s="63"/>
      <c r="F29" s="63"/>
      <c r="G29" s="63"/>
      <c r="H29" s="63"/>
      <c r="I29" s="63"/>
      <c r="J29" s="63"/>
      <c r="K29" s="63"/>
      <c r="L29" s="63"/>
      <c r="M29" s="95"/>
      <c r="N29" s="91"/>
      <c r="O29" s="91"/>
      <c r="P29" s="91"/>
      <c r="Q29" s="91"/>
      <c r="R29" s="91"/>
      <c r="S29" s="95"/>
      <c r="T29" s="91"/>
      <c r="U29" s="91"/>
      <c r="V29" s="91"/>
      <c r="W29" s="91"/>
      <c r="X29" s="91"/>
      <c r="Y29" s="95"/>
      <c r="Z29" s="91"/>
      <c r="AA29" s="91"/>
      <c r="AB29" s="91"/>
      <c r="AC29" s="91"/>
      <c r="AD29" s="91"/>
      <c r="AE29" s="95"/>
      <c r="AF29" s="91"/>
      <c r="AG29" s="91"/>
      <c r="AH29" s="91"/>
      <c r="AI29" s="91"/>
      <c r="AJ29" s="91"/>
      <c r="AK29" s="95"/>
      <c r="AL29" s="91"/>
      <c r="AM29" s="91"/>
      <c r="AN29" s="91"/>
      <c r="AO29" s="91"/>
      <c r="AP29" s="91"/>
      <c r="AQ29" s="95"/>
      <c r="AR29" s="91"/>
      <c r="AS29" s="91"/>
      <c r="AT29" s="91"/>
    </row>
    <row r="30" spans="1:46" x14ac:dyDescent="0.25">
      <c r="A30" t="s">
        <v>329</v>
      </c>
      <c r="D30" s="63"/>
      <c r="E30" s="63"/>
      <c r="F30" s="63"/>
      <c r="G30" s="63"/>
      <c r="H30" s="63"/>
      <c r="I30" s="63"/>
      <c r="J30" s="63"/>
      <c r="K30" s="63"/>
      <c r="L30" s="63"/>
      <c r="M30" s="95"/>
      <c r="N30" s="91"/>
      <c r="O30" s="91"/>
      <c r="P30" s="91"/>
      <c r="Q30" s="91"/>
      <c r="R30" s="91"/>
      <c r="S30" s="95"/>
      <c r="T30" s="91"/>
      <c r="U30" s="91"/>
      <c r="V30" s="91"/>
      <c r="W30" s="91"/>
      <c r="X30" s="91"/>
      <c r="Y30" s="95"/>
      <c r="Z30" s="91"/>
      <c r="AA30" s="91"/>
      <c r="AB30" s="91"/>
      <c r="AC30" s="91"/>
      <c r="AD30" s="91"/>
      <c r="AE30" s="95"/>
      <c r="AF30" s="91"/>
      <c r="AG30" s="91"/>
      <c r="AH30" s="91"/>
      <c r="AI30" s="91"/>
      <c r="AJ30" s="91"/>
      <c r="AK30" s="95"/>
      <c r="AL30" s="91"/>
      <c r="AM30" s="91"/>
      <c r="AN30" s="91"/>
      <c r="AO30" s="91"/>
      <c r="AP30" s="91"/>
      <c r="AQ30" s="95"/>
      <c r="AR30" s="91"/>
      <c r="AS30" s="91"/>
      <c r="AT30" s="91"/>
    </row>
    <row r="31" spans="1:46" x14ac:dyDescent="0.25">
      <c r="A31" t="s">
        <v>153</v>
      </c>
      <c r="D31" s="63"/>
      <c r="E31" s="63"/>
      <c r="F31" s="63"/>
      <c r="G31" s="63"/>
      <c r="H31" s="63"/>
      <c r="I31" s="63"/>
      <c r="J31" s="63"/>
      <c r="K31" s="63"/>
      <c r="L31" s="63"/>
      <c r="M31" s="95"/>
      <c r="N31" s="91"/>
      <c r="O31" s="91"/>
      <c r="P31" s="91"/>
      <c r="Q31" s="91"/>
      <c r="R31" s="91"/>
      <c r="S31" s="95"/>
      <c r="T31" s="91"/>
      <c r="U31" s="91"/>
      <c r="V31" s="91"/>
      <c r="W31" s="91"/>
      <c r="X31" s="91"/>
      <c r="Y31" s="95"/>
      <c r="Z31" s="91"/>
      <c r="AA31" s="91"/>
      <c r="AB31" s="91"/>
      <c r="AC31" s="91"/>
      <c r="AD31" s="91"/>
      <c r="AE31" s="95"/>
      <c r="AF31" s="91"/>
      <c r="AG31" s="91"/>
      <c r="AH31" s="91"/>
      <c r="AI31" s="91"/>
      <c r="AJ31" s="91"/>
      <c r="AK31" s="95"/>
      <c r="AL31" s="91"/>
      <c r="AM31" s="91"/>
      <c r="AN31" s="91"/>
      <c r="AO31" s="91"/>
      <c r="AP31" s="91"/>
      <c r="AQ31" s="95"/>
      <c r="AR31" s="91"/>
      <c r="AS31" s="91"/>
      <c r="AT31" s="91"/>
    </row>
    <row r="1048576" spans="43:43" x14ac:dyDescent="0.25">
      <c r="AQ1048576">
        <f>SUM(AQ1:AQ1048575)</f>
        <v>336.46600000000001</v>
      </c>
    </row>
  </sheetData>
  <phoneticPr fontId="7" type="noConversion"/>
  <pageMargins left="0.25" right="0.25" top="1" bottom="1" header="0.5" footer="0.5"/>
  <pageSetup scale="60" orientation="landscape" r:id="rId1"/>
  <headerFooter alignWithMargins="0">
    <oddHeader xml:space="preserve">&amp;L
June 2016&amp;C&amp;"Arial,Bold Italic"&amp;16Corporate Price List&amp;14
Pricing includes 1 embroidery on left or right chest only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E60"/>
  <sheetViews>
    <sheetView zoomScale="75" zoomScaleNormal="75" workbookViewId="0">
      <pane ySplit="2" topLeftCell="A3" activePane="bottomLeft" state="frozen"/>
      <selection pane="bottomLeft" activeCell="S46" sqref="S46"/>
    </sheetView>
  </sheetViews>
  <sheetFormatPr defaultColWidth="7.5546875" defaultRowHeight="14.4" x14ac:dyDescent="0.3"/>
  <cols>
    <col min="1" max="1" width="5.44140625" bestFit="1" customWidth="1"/>
    <col min="2" max="2" width="6.44140625" customWidth="1"/>
    <col min="3" max="4" width="13.33203125" customWidth="1"/>
    <col min="5" max="5" width="5.6640625" bestFit="1" customWidth="1"/>
    <col min="6" max="6" width="6.33203125" bestFit="1" customWidth="1"/>
    <col min="7" max="7" width="5.6640625" customWidth="1"/>
    <col min="8" max="8" width="14.6640625" customWidth="1"/>
    <col min="9" max="9" width="26.5546875" bestFit="1" customWidth="1"/>
    <col min="10" max="10" width="11.109375" customWidth="1"/>
    <col min="11" max="11" width="7.109375" customWidth="1"/>
    <col min="12" max="12" width="6.6640625" customWidth="1"/>
    <col min="13" max="13" width="7.5546875" customWidth="1"/>
    <col min="14" max="14" width="7.6640625" style="311" customWidth="1"/>
    <col min="15" max="15" width="7.5546875" style="311" customWidth="1"/>
    <col min="16" max="16" width="7.5546875" style="312" customWidth="1"/>
    <col min="17" max="17" width="7.88671875" style="311" customWidth="1"/>
    <col min="18" max="18" width="5.6640625" customWidth="1"/>
    <col min="19" max="19" width="11.5546875" style="311" customWidth="1"/>
    <col min="20" max="20" width="8.109375" style="312" customWidth="1"/>
    <col min="21" max="21" width="11.33203125" style="319" customWidth="1"/>
    <col min="22" max="22" width="5.6640625" style="312" customWidth="1"/>
    <col min="23" max="23" width="9" customWidth="1"/>
    <col min="24" max="24" width="11.44140625" customWidth="1"/>
    <col min="25" max="25" width="8.109375" style="319" customWidth="1"/>
    <col min="26" max="26" width="8.5546875" style="319" customWidth="1"/>
    <col min="27" max="27" width="7.44140625" style="312" customWidth="1"/>
    <col min="28" max="28" width="7.5546875" style="319" customWidth="1"/>
    <col min="29" max="29" width="9.109375" style="311" customWidth="1"/>
    <col min="30" max="30" width="8.33203125" style="311" customWidth="1"/>
    <col min="259" max="260" width="8.109375" customWidth="1"/>
    <col min="262" max="262" width="5.6640625" customWidth="1"/>
    <col min="263" max="263" width="14.6640625" customWidth="1"/>
    <col min="264" max="264" width="26.5546875" bestFit="1" customWidth="1"/>
    <col min="265" max="265" width="11.44140625" customWidth="1"/>
    <col min="266" max="266" width="8.6640625" customWidth="1"/>
    <col min="267" max="267" width="10.5546875" bestFit="1" customWidth="1"/>
    <col min="268" max="268" width="6.6640625" customWidth="1"/>
    <col min="269" max="269" width="7.5546875" customWidth="1"/>
    <col min="270" max="270" width="7.6640625" bestFit="1" customWidth="1"/>
    <col min="271" max="272" width="7.5546875" customWidth="1"/>
    <col min="273" max="273" width="7.88671875" customWidth="1"/>
    <col min="274" max="274" width="5.6640625" customWidth="1"/>
    <col min="275" max="275" width="11.5546875" customWidth="1"/>
    <col min="276" max="276" width="8.109375" customWidth="1"/>
    <col min="277" max="277" width="11.33203125" customWidth="1"/>
    <col min="278" max="278" width="5.6640625" customWidth="1"/>
    <col min="279" max="279" width="6.6640625" customWidth="1"/>
    <col min="280" max="280" width="11.44140625" customWidth="1"/>
    <col min="281" max="281" width="8.109375" customWidth="1"/>
    <col min="282" max="282" width="8.5546875" bestFit="1" customWidth="1"/>
    <col min="283" max="283" width="7.44140625" customWidth="1"/>
    <col min="284" max="284" width="7.5546875" customWidth="1"/>
    <col min="285" max="286" width="8.109375" customWidth="1"/>
    <col min="515" max="516" width="8.109375" customWidth="1"/>
    <col min="518" max="518" width="5.6640625" customWidth="1"/>
    <col min="519" max="519" width="14.6640625" customWidth="1"/>
    <col min="520" max="520" width="26.5546875" bestFit="1" customWidth="1"/>
    <col min="521" max="521" width="11.44140625" customWidth="1"/>
    <col min="522" max="522" width="8.6640625" customWidth="1"/>
    <col min="523" max="523" width="10.5546875" bestFit="1" customWidth="1"/>
    <col min="524" max="524" width="6.6640625" customWidth="1"/>
    <col min="525" max="525" width="7.5546875" customWidth="1"/>
    <col min="526" max="526" width="7.6640625" bestFit="1" customWidth="1"/>
    <col min="527" max="528" width="7.5546875" customWidth="1"/>
    <col min="529" max="529" width="7.88671875" customWidth="1"/>
    <col min="530" max="530" width="5.6640625" customWidth="1"/>
    <col min="531" max="531" width="11.5546875" customWidth="1"/>
    <col min="532" max="532" width="8.109375" customWidth="1"/>
    <col min="533" max="533" width="11.33203125" customWidth="1"/>
    <col min="534" max="534" width="5.6640625" customWidth="1"/>
    <col min="535" max="535" width="6.6640625" customWidth="1"/>
    <col min="536" max="536" width="11.44140625" customWidth="1"/>
    <col min="537" max="537" width="8.109375" customWidth="1"/>
    <col min="538" max="538" width="8.5546875" bestFit="1" customWidth="1"/>
    <col min="539" max="539" width="7.44140625" customWidth="1"/>
    <col min="540" max="540" width="7.5546875" customWidth="1"/>
    <col min="541" max="542" width="8.109375" customWidth="1"/>
    <col min="771" max="772" width="8.109375" customWidth="1"/>
    <col min="774" max="774" width="5.6640625" customWidth="1"/>
    <col min="775" max="775" width="14.6640625" customWidth="1"/>
    <col min="776" max="776" width="26.5546875" bestFit="1" customWidth="1"/>
    <col min="777" max="777" width="11.44140625" customWidth="1"/>
    <col min="778" max="778" width="8.6640625" customWidth="1"/>
    <col min="779" max="779" width="10.5546875" bestFit="1" customWidth="1"/>
    <col min="780" max="780" width="6.6640625" customWidth="1"/>
    <col min="781" max="781" width="7.5546875" customWidth="1"/>
    <col min="782" max="782" width="7.6640625" bestFit="1" customWidth="1"/>
    <col min="783" max="784" width="7.5546875" customWidth="1"/>
    <col min="785" max="785" width="7.88671875" customWidth="1"/>
    <col min="786" max="786" width="5.6640625" customWidth="1"/>
    <col min="787" max="787" width="11.5546875" customWidth="1"/>
    <col min="788" max="788" width="8.109375" customWidth="1"/>
    <col min="789" max="789" width="11.33203125" customWidth="1"/>
    <col min="790" max="790" width="5.6640625" customWidth="1"/>
    <col min="791" max="791" width="6.6640625" customWidth="1"/>
    <col min="792" max="792" width="11.44140625" customWidth="1"/>
    <col min="793" max="793" width="8.109375" customWidth="1"/>
    <col min="794" max="794" width="8.5546875" bestFit="1" customWidth="1"/>
    <col min="795" max="795" width="7.44140625" customWidth="1"/>
    <col min="796" max="796" width="7.5546875" customWidth="1"/>
    <col min="797" max="798" width="8.109375" customWidth="1"/>
    <col min="1027" max="1028" width="8.109375" customWidth="1"/>
    <col min="1030" max="1030" width="5.6640625" customWidth="1"/>
    <col min="1031" max="1031" width="14.6640625" customWidth="1"/>
    <col min="1032" max="1032" width="26.5546875" bestFit="1" customWidth="1"/>
    <col min="1033" max="1033" width="11.44140625" customWidth="1"/>
    <col min="1034" max="1034" width="8.6640625" customWidth="1"/>
    <col min="1035" max="1035" width="10.5546875" bestFit="1" customWidth="1"/>
    <col min="1036" max="1036" width="6.6640625" customWidth="1"/>
    <col min="1037" max="1037" width="7.5546875" customWidth="1"/>
    <col min="1038" max="1038" width="7.6640625" bestFit="1" customWidth="1"/>
    <col min="1039" max="1040" width="7.5546875" customWidth="1"/>
    <col min="1041" max="1041" width="7.88671875" customWidth="1"/>
    <col min="1042" max="1042" width="5.6640625" customWidth="1"/>
    <col min="1043" max="1043" width="11.5546875" customWidth="1"/>
    <col min="1044" max="1044" width="8.109375" customWidth="1"/>
    <col min="1045" max="1045" width="11.33203125" customWidth="1"/>
    <col min="1046" max="1046" width="5.6640625" customWidth="1"/>
    <col min="1047" max="1047" width="6.6640625" customWidth="1"/>
    <col min="1048" max="1048" width="11.44140625" customWidth="1"/>
    <col min="1049" max="1049" width="8.109375" customWidth="1"/>
    <col min="1050" max="1050" width="8.5546875" bestFit="1" customWidth="1"/>
    <col min="1051" max="1051" width="7.44140625" customWidth="1"/>
    <col min="1052" max="1052" width="7.5546875" customWidth="1"/>
    <col min="1053" max="1054" width="8.109375" customWidth="1"/>
    <col min="1283" max="1284" width="8.109375" customWidth="1"/>
    <col min="1286" max="1286" width="5.6640625" customWidth="1"/>
    <col min="1287" max="1287" width="14.6640625" customWidth="1"/>
    <col min="1288" max="1288" width="26.5546875" bestFit="1" customWidth="1"/>
    <col min="1289" max="1289" width="11.44140625" customWidth="1"/>
    <col min="1290" max="1290" width="8.6640625" customWidth="1"/>
    <col min="1291" max="1291" width="10.5546875" bestFit="1" customWidth="1"/>
    <col min="1292" max="1292" width="6.6640625" customWidth="1"/>
    <col min="1293" max="1293" width="7.5546875" customWidth="1"/>
    <col min="1294" max="1294" width="7.6640625" bestFit="1" customWidth="1"/>
    <col min="1295" max="1296" width="7.5546875" customWidth="1"/>
    <col min="1297" max="1297" width="7.88671875" customWidth="1"/>
    <col min="1298" max="1298" width="5.6640625" customWidth="1"/>
    <col min="1299" max="1299" width="11.5546875" customWidth="1"/>
    <col min="1300" max="1300" width="8.109375" customWidth="1"/>
    <col min="1301" max="1301" width="11.33203125" customWidth="1"/>
    <col min="1302" max="1302" width="5.6640625" customWidth="1"/>
    <col min="1303" max="1303" width="6.6640625" customWidth="1"/>
    <col min="1304" max="1304" width="11.44140625" customWidth="1"/>
    <col min="1305" max="1305" width="8.109375" customWidth="1"/>
    <col min="1306" max="1306" width="8.5546875" bestFit="1" customWidth="1"/>
    <col min="1307" max="1307" width="7.44140625" customWidth="1"/>
    <col min="1308" max="1308" width="7.5546875" customWidth="1"/>
    <col min="1309" max="1310" width="8.109375" customWidth="1"/>
    <col min="1539" max="1540" width="8.109375" customWidth="1"/>
    <col min="1542" max="1542" width="5.6640625" customWidth="1"/>
    <col min="1543" max="1543" width="14.6640625" customWidth="1"/>
    <col min="1544" max="1544" width="26.5546875" bestFit="1" customWidth="1"/>
    <col min="1545" max="1545" width="11.44140625" customWidth="1"/>
    <col min="1546" max="1546" width="8.6640625" customWidth="1"/>
    <col min="1547" max="1547" width="10.5546875" bestFit="1" customWidth="1"/>
    <col min="1548" max="1548" width="6.6640625" customWidth="1"/>
    <col min="1549" max="1549" width="7.5546875" customWidth="1"/>
    <col min="1550" max="1550" width="7.6640625" bestFit="1" customWidth="1"/>
    <col min="1551" max="1552" width="7.5546875" customWidth="1"/>
    <col min="1553" max="1553" width="7.88671875" customWidth="1"/>
    <col min="1554" max="1554" width="5.6640625" customWidth="1"/>
    <col min="1555" max="1555" width="11.5546875" customWidth="1"/>
    <col min="1556" max="1556" width="8.109375" customWidth="1"/>
    <col min="1557" max="1557" width="11.33203125" customWidth="1"/>
    <col min="1558" max="1558" width="5.6640625" customWidth="1"/>
    <col min="1559" max="1559" width="6.6640625" customWidth="1"/>
    <col min="1560" max="1560" width="11.44140625" customWidth="1"/>
    <col min="1561" max="1561" width="8.109375" customWidth="1"/>
    <col min="1562" max="1562" width="8.5546875" bestFit="1" customWidth="1"/>
    <col min="1563" max="1563" width="7.44140625" customWidth="1"/>
    <col min="1564" max="1564" width="7.5546875" customWidth="1"/>
    <col min="1565" max="1566" width="8.109375" customWidth="1"/>
    <col min="1795" max="1796" width="8.109375" customWidth="1"/>
    <col min="1798" max="1798" width="5.6640625" customWidth="1"/>
    <col min="1799" max="1799" width="14.6640625" customWidth="1"/>
    <col min="1800" max="1800" width="26.5546875" bestFit="1" customWidth="1"/>
    <col min="1801" max="1801" width="11.44140625" customWidth="1"/>
    <col min="1802" max="1802" width="8.6640625" customWidth="1"/>
    <col min="1803" max="1803" width="10.5546875" bestFit="1" customWidth="1"/>
    <col min="1804" max="1804" width="6.6640625" customWidth="1"/>
    <col min="1805" max="1805" width="7.5546875" customWidth="1"/>
    <col min="1806" max="1806" width="7.6640625" bestFit="1" customWidth="1"/>
    <col min="1807" max="1808" width="7.5546875" customWidth="1"/>
    <col min="1809" max="1809" width="7.88671875" customWidth="1"/>
    <col min="1810" max="1810" width="5.6640625" customWidth="1"/>
    <col min="1811" max="1811" width="11.5546875" customWidth="1"/>
    <col min="1812" max="1812" width="8.109375" customWidth="1"/>
    <col min="1813" max="1813" width="11.33203125" customWidth="1"/>
    <col min="1814" max="1814" width="5.6640625" customWidth="1"/>
    <col min="1815" max="1815" width="6.6640625" customWidth="1"/>
    <col min="1816" max="1816" width="11.44140625" customWidth="1"/>
    <col min="1817" max="1817" width="8.109375" customWidth="1"/>
    <col min="1818" max="1818" width="8.5546875" bestFit="1" customWidth="1"/>
    <col min="1819" max="1819" width="7.44140625" customWidth="1"/>
    <col min="1820" max="1820" width="7.5546875" customWidth="1"/>
    <col min="1821" max="1822" width="8.109375" customWidth="1"/>
    <col min="2051" max="2052" width="8.109375" customWidth="1"/>
    <col min="2054" max="2054" width="5.6640625" customWidth="1"/>
    <col min="2055" max="2055" width="14.6640625" customWidth="1"/>
    <col min="2056" max="2056" width="26.5546875" bestFit="1" customWidth="1"/>
    <col min="2057" max="2057" width="11.44140625" customWidth="1"/>
    <col min="2058" max="2058" width="8.6640625" customWidth="1"/>
    <col min="2059" max="2059" width="10.5546875" bestFit="1" customWidth="1"/>
    <col min="2060" max="2060" width="6.6640625" customWidth="1"/>
    <col min="2061" max="2061" width="7.5546875" customWidth="1"/>
    <col min="2062" max="2062" width="7.6640625" bestFit="1" customWidth="1"/>
    <col min="2063" max="2064" width="7.5546875" customWidth="1"/>
    <col min="2065" max="2065" width="7.88671875" customWidth="1"/>
    <col min="2066" max="2066" width="5.6640625" customWidth="1"/>
    <col min="2067" max="2067" width="11.5546875" customWidth="1"/>
    <col min="2068" max="2068" width="8.109375" customWidth="1"/>
    <col min="2069" max="2069" width="11.33203125" customWidth="1"/>
    <col min="2070" max="2070" width="5.6640625" customWidth="1"/>
    <col min="2071" max="2071" width="6.6640625" customWidth="1"/>
    <col min="2072" max="2072" width="11.44140625" customWidth="1"/>
    <col min="2073" max="2073" width="8.109375" customWidth="1"/>
    <col min="2074" max="2074" width="8.5546875" bestFit="1" customWidth="1"/>
    <col min="2075" max="2075" width="7.44140625" customWidth="1"/>
    <col min="2076" max="2076" width="7.5546875" customWidth="1"/>
    <col min="2077" max="2078" width="8.109375" customWidth="1"/>
    <col min="2307" max="2308" width="8.109375" customWidth="1"/>
    <col min="2310" max="2310" width="5.6640625" customWidth="1"/>
    <col min="2311" max="2311" width="14.6640625" customWidth="1"/>
    <col min="2312" max="2312" width="26.5546875" bestFit="1" customWidth="1"/>
    <col min="2313" max="2313" width="11.44140625" customWidth="1"/>
    <col min="2314" max="2314" width="8.6640625" customWidth="1"/>
    <col min="2315" max="2315" width="10.5546875" bestFit="1" customWidth="1"/>
    <col min="2316" max="2316" width="6.6640625" customWidth="1"/>
    <col min="2317" max="2317" width="7.5546875" customWidth="1"/>
    <col min="2318" max="2318" width="7.6640625" bestFit="1" customWidth="1"/>
    <col min="2319" max="2320" width="7.5546875" customWidth="1"/>
    <col min="2321" max="2321" width="7.88671875" customWidth="1"/>
    <col min="2322" max="2322" width="5.6640625" customWidth="1"/>
    <col min="2323" max="2323" width="11.5546875" customWidth="1"/>
    <col min="2324" max="2324" width="8.109375" customWidth="1"/>
    <col min="2325" max="2325" width="11.33203125" customWidth="1"/>
    <col min="2326" max="2326" width="5.6640625" customWidth="1"/>
    <col min="2327" max="2327" width="6.6640625" customWidth="1"/>
    <col min="2328" max="2328" width="11.44140625" customWidth="1"/>
    <col min="2329" max="2329" width="8.109375" customWidth="1"/>
    <col min="2330" max="2330" width="8.5546875" bestFit="1" customWidth="1"/>
    <col min="2331" max="2331" width="7.44140625" customWidth="1"/>
    <col min="2332" max="2332" width="7.5546875" customWidth="1"/>
    <col min="2333" max="2334" width="8.109375" customWidth="1"/>
    <col min="2563" max="2564" width="8.109375" customWidth="1"/>
    <col min="2566" max="2566" width="5.6640625" customWidth="1"/>
    <col min="2567" max="2567" width="14.6640625" customWidth="1"/>
    <col min="2568" max="2568" width="26.5546875" bestFit="1" customWidth="1"/>
    <col min="2569" max="2569" width="11.44140625" customWidth="1"/>
    <col min="2570" max="2570" width="8.6640625" customWidth="1"/>
    <col min="2571" max="2571" width="10.5546875" bestFit="1" customWidth="1"/>
    <col min="2572" max="2572" width="6.6640625" customWidth="1"/>
    <col min="2573" max="2573" width="7.5546875" customWidth="1"/>
    <col min="2574" max="2574" width="7.6640625" bestFit="1" customWidth="1"/>
    <col min="2575" max="2576" width="7.5546875" customWidth="1"/>
    <col min="2577" max="2577" width="7.88671875" customWidth="1"/>
    <col min="2578" max="2578" width="5.6640625" customWidth="1"/>
    <col min="2579" max="2579" width="11.5546875" customWidth="1"/>
    <col min="2580" max="2580" width="8.109375" customWidth="1"/>
    <col min="2581" max="2581" width="11.33203125" customWidth="1"/>
    <col min="2582" max="2582" width="5.6640625" customWidth="1"/>
    <col min="2583" max="2583" width="6.6640625" customWidth="1"/>
    <col min="2584" max="2584" width="11.44140625" customWidth="1"/>
    <col min="2585" max="2585" width="8.109375" customWidth="1"/>
    <col min="2586" max="2586" width="8.5546875" bestFit="1" customWidth="1"/>
    <col min="2587" max="2587" width="7.44140625" customWidth="1"/>
    <col min="2588" max="2588" width="7.5546875" customWidth="1"/>
    <col min="2589" max="2590" width="8.109375" customWidth="1"/>
    <col min="2819" max="2820" width="8.109375" customWidth="1"/>
    <col min="2822" max="2822" width="5.6640625" customWidth="1"/>
    <col min="2823" max="2823" width="14.6640625" customWidth="1"/>
    <col min="2824" max="2824" width="26.5546875" bestFit="1" customWidth="1"/>
    <col min="2825" max="2825" width="11.44140625" customWidth="1"/>
    <col min="2826" max="2826" width="8.6640625" customWidth="1"/>
    <col min="2827" max="2827" width="10.5546875" bestFit="1" customWidth="1"/>
    <col min="2828" max="2828" width="6.6640625" customWidth="1"/>
    <col min="2829" max="2829" width="7.5546875" customWidth="1"/>
    <col min="2830" max="2830" width="7.6640625" bestFit="1" customWidth="1"/>
    <col min="2831" max="2832" width="7.5546875" customWidth="1"/>
    <col min="2833" max="2833" width="7.88671875" customWidth="1"/>
    <col min="2834" max="2834" width="5.6640625" customWidth="1"/>
    <col min="2835" max="2835" width="11.5546875" customWidth="1"/>
    <col min="2836" max="2836" width="8.109375" customWidth="1"/>
    <col min="2837" max="2837" width="11.33203125" customWidth="1"/>
    <col min="2838" max="2838" width="5.6640625" customWidth="1"/>
    <col min="2839" max="2839" width="6.6640625" customWidth="1"/>
    <col min="2840" max="2840" width="11.44140625" customWidth="1"/>
    <col min="2841" max="2841" width="8.109375" customWidth="1"/>
    <col min="2842" max="2842" width="8.5546875" bestFit="1" customWidth="1"/>
    <col min="2843" max="2843" width="7.44140625" customWidth="1"/>
    <col min="2844" max="2844" width="7.5546875" customWidth="1"/>
    <col min="2845" max="2846" width="8.109375" customWidth="1"/>
    <col min="3075" max="3076" width="8.109375" customWidth="1"/>
    <col min="3078" max="3078" width="5.6640625" customWidth="1"/>
    <col min="3079" max="3079" width="14.6640625" customWidth="1"/>
    <col min="3080" max="3080" width="26.5546875" bestFit="1" customWidth="1"/>
    <col min="3081" max="3081" width="11.44140625" customWidth="1"/>
    <col min="3082" max="3082" width="8.6640625" customWidth="1"/>
    <col min="3083" max="3083" width="10.5546875" bestFit="1" customWidth="1"/>
    <col min="3084" max="3084" width="6.6640625" customWidth="1"/>
    <col min="3085" max="3085" width="7.5546875" customWidth="1"/>
    <col min="3086" max="3086" width="7.6640625" bestFit="1" customWidth="1"/>
    <col min="3087" max="3088" width="7.5546875" customWidth="1"/>
    <col min="3089" max="3089" width="7.88671875" customWidth="1"/>
    <col min="3090" max="3090" width="5.6640625" customWidth="1"/>
    <col min="3091" max="3091" width="11.5546875" customWidth="1"/>
    <col min="3092" max="3092" width="8.109375" customWidth="1"/>
    <col min="3093" max="3093" width="11.33203125" customWidth="1"/>
    <col min="3094" max="3094" width="5.6640625" customWidth="1"/>
    <col min="3095" max="3095" width="6.6640625" customWidth="1"/>
    <col min="3096" max="3096" width="11.44140625" customWidth="1"/>
    <col min="3097" max="3097" width="8.109375" customWidth="1"/>
    <col min="3098" max="3098" width="8.5546875" bestFit="1" customWidth="1"/>
    <col min="3099" max="3099" width="7.44140625" customWidth="1"/>
    <col min="3100" max="3100" width="7.5546875" customWidth="1"/>
    <col min="3101" max="3102" width="8.109375" customWidth="1"/>
    <col min="3331" max="3332" width="8.109375" customWidth="1"/>
    <col min="3334" max="3334" width="5.6640625" customWidth="1"/>
    <col min="3335" max="3335" width="14.6640625" customWidth="1"/>
    <col min="3336" max="3336" width="26.5546875" bestFit="1" customWidth="1"/>
    <col min="3337" max="3337" width="11.44140625" customWidth="1"/>
    <col min="3338" max="3338" width="8.6640625" customWidth="1"/>
    <col min="3339" max="3339" width="10.5546875" bestFit="1" customWidth="1"/>
    <col min="3340" max="3340" width="6.6640625" customWidth="1"/>
    <col min="3341" max="3341" width="7.5546875" customWidth="1"/>
    <col min="3342" max="3342" width="7.6640625" bestFit="1" customWidth="1"/>
    <col min="3343" max="3344" width="7.5546875" customWidth="1"/>
    <col min="3345" max="3345" width="7.88671875" customWidth="1"/>
    <col min="3346" max="3346" width="5.6640625" customWidth="1"/>
    <col min="3347" max="3347" width="11.5546875" customWidth="1"/>
    <col min="3348" max="3348" width="8.109375" customWidth="1"/>
    <col min="3349" max="3349" width="11.33203125" customWidth="1"/>
    <col min="3350" max="3350" width="5.6640625" customWidth="1"/>
    <col min="3351" max="3351" width="6.6640625" customWidth="1"/>
    <col min="3352" max="3352" width="11.44140625" customWidth="1"/>
    <col min="3353" max="3353" width="8.109375" customWidth="1"/>
    <col min="3354" max="3354" width="8.5546875" bestFit="1" customWidth="1"/>
    <col min="3355" max="3355" width="7.44140625" customWidth="1"/>
    <col min="3356" max="3356" width="7.5546875" customWidth="1"/>
    <col min="3357" max="3358" width="8.109375" customWidth="1"/>
    <col min="3587" max="3588" width="8.109375" customWidth="1"/>
    <col min="3590" max="3590" width="5.6640625" customWidth="1"/>
    <col min="3591" max="3591" width="14.6640625" customWidth="1"/>
    <col min="3592" max="3592" width="26.5546875" bestFit="1" customWidth="1"/>
    <col min="3593" max="3593" width="11.44140625" customWidth="1"/>
    <col min="3594" max="3594" width="8.6640625" customWidth="1"/>
    <col min="3595" max="3595" width="10.5546875" bestFit="1" customWidth="1"/>
    <col min="3596" max="3596" width="6.6640625" customWidth="1"/>
    <col min="3597" max="3597" width="7.5546875" customWidth="1"/>
    <col min="3598" max="3598" width="7.6640625" bestFit="1" customWidth="1"/>
    <col min="3599" max="3600" width="7.5546875" customWidth="1"/>
    <col min="3601" max="3601" width="7.88671875" customWidth="1"/>
    <col min="3602" max="3602" width="5.6640625" customWidth="1"/>
    <col min="3603" max="3603" width="11.5546875" customWidth="1"/>
    <col min="3604" max="3604" width="8.109375" customWidth="1"/>
    <col min="3605" max="3605" width="11.33203125" customWidth="1"/>
    <col min="3606" max="3606" width="5.6640625" customWidth="1"/>
    <col min="3607" max="3607" width="6.6640625" customWidth="1"/>
    <col min="3608" max="3608" width="11.44140625" customWidth="1"/>
    <col min="3609" max="3609" width="8.109375" customWidth="1"/>
    <col min="3610" max="3610" width="8.5546875" bestFit="1" customWidth="1"/>
    <col min="3611" max="3611" width="7.44140625" customWidth="1"/>
    <col min="3612" max="3612" width="7.5546875" customWidth="1"/>
    <col min="3613" max="3614" width="8.109375" customWidth="1"/>
    <col min="3843" max="3844" width="8.109375" customWidth="1"/>
    <col min="3846" max="3846" width="5.6640625" customWidth="1"/>
    <col min="3847" max="3847" width="14.6640625" customWidth="1"/>
    <col min="3848" max="3848" width="26.5546875" bestFit="1" customWidth="1"/>
    <col min="3849" max="3849" width="11.44140625" customWidth="1"/>
    <col min="3850" max="3850" width="8.6640625" customWidth="1"/>
    <col min="3851" max="3851" width="10.5546875" bestFit="1" customWidth="1"/>
    <col min="3852" max="3852" width="6.6640625" customWidth="1"/>
    <col min="3853" max="3853" width="7.5546875" customWidth="1"/>
    <col min="3854" max="3854" width="7.6640625" bestFit="1" customWidth="1"/>
    <col min="3855" max="3856" width="7.5546875" customWidth="1"/>
    <col min="3857" max="3857" width="7.88671875" customWidth="1"/>
    <col min="3858" max="3858" width="5.6640625" customWidth="1"/>
    <col min="3859" max="3859" width="11.5546875" customWidth="1"/>
    <col min="3860" max="3860" width="8.109375" customWidth="1"/>
    <col min="3861" max="3861" width="11.33203125" customWidth="1"/>
    <col min="3862" max="3862" width="5.6640625" customWidth="1"/>
    <col min="3863" max="3863" width="6.6640625" customWidth="1"/>
    <col min="3864" max="3864" width="11.44140625" customWidth="1"/>
    <col min="3865" max="3865" width="8.109375" customWidth="1"/>
    <col min="3866" max="3866" width="8.5546875" bestFit="1" customWidth="1"/>
    <col min="3867" max="3867" width="7.44140625" customWidth="1"/>
    <col min="3868" max="3868" width="7.5546875" customWidth="1"/>
    <col min="3869" max="3870" width="8.109375" customWidth="1"/>
    <col min="4099" max="4100" width="8.109375" customWidth="1"/>
    <col min="4102" max="4102" width="5.6640625" customWidth="1"/>
    <col min="4103" max="4103" width="14.6640625" customWidth="1"/>
    <col min="4104" max="4104" width="26.5546875" bestFit="1" customWidth="1"/>
    <col min="4105" max="4105" width="11.44140625" customWidth="1"/>
    <col min="4106" max="4106" width="8.6640625" customWidth="1"/>
    <col min="4107" max="4107" width="10.5546875" bestFit="1" customWidth="1"/>
    <col min="4108" max="4108" width="6.6640625" customWidth="1"/>
    <col min="4109" max="4109" width="7.5546875" customWidth="1"/>
    <col min="4110" max="4110" width="7.6640625" bestFit="1" customWidth="1"/>
    <col min="4111" max="4112" width="7.5546875" customWidth="1"/>
    <col min="4113" max="4113" width="7.88671875" customWidth="1"/>
    <col min="4114" max="4114" width="5.6640625" customWidth="1"/>
    <col min="4115" max="4115" width="11.5546875" customWidth="1"/>
    <col min="4116" max="4116" width="8.109375" customWidth="1"/>
    <col min="4117" max="4117" width="11.33203125" customWidth="1"/>
    <col min="4118" max="4118" width="5.6640625" customWidth="1"/>
    <col min="4119" max="4119" width="6.6640625" customWidth="1"/>
    <col min="4120" max="4120" width="11.44140625" customWidth="1"/>
    <col min="4121" max="4121" width="8.109375" customWidth="1"/>
    <col min="4122" max="4122" width="8.5546875" bestFit="1" customWidth="1"/>
    <col min="4123" max="4123" width="7.44140625" customWidth="1"/>
    <col min="4124" max="4124" width="7.5546875" customWidth="1"/>
    <col min="4125" max="4126" width="8.109375" customWidth="1"/>
    <col min="4355" max="4356" width="8.109375" customWidth="1"/>
    <col min="4358" max="4358" width="5.6640625" customWidth="1"/>
    <col min="4359" max="4359" width="14.6640625" customWidth="1"/>
    <col min="4360" max="4360" width="26.5546875" bestFit="1" customWidth="1"/>
    <col min="4361" max="4361" width="11.44140625" customWidth="1"/>
    <col min="4362" max="4362" width="8.6640625" customWidth="1"/>
    <col min="4363" max="4363" width="10.5546875" bestFit="1" customWidth="1"/>
    <col min="4364" max="4364" width="6.6640625" customWidth="1"/>
    <col min="4365" max="4365" width="7.5546875" customWidth="1"/>
    <col min="4366" max="4366" width="7.6640625" bestFit="1" customWidth="1"/>
    <col min="4367" max="4368" width="7.5546875" customWidth="1"/>
    <col min="4369" max="4369" width="7.88671875" customWidth="1"/>
    <col min="4370" max="4370" width="5.6640625" customWidth="1"/>
    <col min="4371" max="4371" width="11.5546875" customWidth="1"/>
    <col min="4372" max="4372" width="8.109375" customWidth="1"/>
    <col min="4373" max="4373" width="11.33203125" customWidth="1"/>
    <col min="4374" max="4374" width="5.6640625" customWidth="1"/>
    <col min="4375" max="4375" width="6.6640625" customWidth="1"/>
    <col min="4376" max="4376" width="11.44140625" customWidth="1"/>
    <col min="4377" max="4377" width="8.109375" customWidth="1"/>
    <col min="4378" max="4378" width="8.5546875" bestFit="1" customWidth="1"/>
    <col min="4379" max="4379" width="7.44140625" customWidth="1"/>
    <col min="4380" max="4380" width="7.5546875" customWidth="1"/>
    <col min="4381" max="4382" width="8.109375" customWidth="1"/>
    <col min="4611" max="4612" width="8.109375" customWidth="1"/>
    <col min="4614" max="4614" width="5.6640625" customWidth="1"/>
    <col min="4615" max="4615" width="14.6640625" customWidth="1"/>
    <col min="4616" max="4616" width="26.5546875" bestFit="1" customWidth="1"/>
    <col min="4617" max="4617" width="11.44140625" customWidth="1"/>
    <col min="4618" max="4618" width="8.6640625" customWidth="1"/>
    <col min="4619" max="4619" width="10.5546875" bestFit="1" customWidth="1"/>
    <col min="4620" max="4620" width="6.6640625" customWidth="1"/>
    <col min="4621" max="4621" width="7.5546875" customWidth="1"/>
    <col min="4622" max="4622" width="7.6640625" bestFit="1" customWidth="1"/>
    <col min="4623" max="4624" width="7.5546875" customWidth="1"/>
    <col min="4625" max="4625" width="7.88671875" customWidth="1"/>
    <col min="4626" max="4626" width="5.6640625" customWidth="1"/>
    <col min="4627" max="4627" width="11.5546875" customWidth="1"/>
    <col min="4628" max="4628" width="8.109375" customWidth="1"/>
    <col min="4629" max="4629" width="11.33203125" customWidth="1"/>
    <col min="4630" max="4630" width="5.6640625" customWidth="1"/>
    <col min="4631" max="4631" width="6.6640625" customWidth="1"/>
    <col min="4632" max="4632" width="11.44140625" customWidth="1"/>
    <col min="4633" max="4633" width="8.109375" customWidth="1"/>
    <col min="4634" max="4634" width="8.5546875" bestFit="1" customWidth="1"/>
    <col min="4635" max="4635" width="7.44140625" customWidth="1"/>
    <col min="4636" max="4636" width="7.5546875" customWidth="1"/>
    <col min="4637" max="4638" width="8.109375" customWidth="1"/>
    <col min="4867" max="4868" width="8.109375" customWidth="1"/>
    <col min="4870" max="4870" width="5.6640625" customWidth="1"/>
    <col min="4871" max="4871" width="14.6640625" customWidth="1"/>
    <col min="4872" max="4872" width="26.5546875" bestFit="1" customWidth="1"/>
    <col min="4873" max="4873" width="11.44140625" customWidth="1"/>
    <col min="4874" max="4874" width="8.6640625" customWidth="1"/>
    <col min="4875" max="4875" width="10.5546875" bestFit="1" customWidth="1"/>
    <col min="4876" max="4876" width="6.6640625" customWidth="1"/>
    <col min="4877" max="4877" width="7.5546875" customWidth="1"/>
    <col min="4878" max="4878" width="7.6640625" bestFit="1" customWidth="1"/>
    <col min="4879" max="4880" width="7.5546875" customWidth="1"/>
    <col min="4881" max="4881" width="7.88671875" customWidth="1"/>
    <col min="4882" max="4882" width="5.6640625" customWidth="1"/>
    <col min="4883" max="4883" width="11.5546875" customWidth="1"/>
    <col min="4884" max="4884" width="8.109375" customWidth="1"/>
    <col min="4885" max="4885" width="11.33203125" customWidth="1"/>
    <col min="4886" max="4886" width="5.6640625" customWidth="1"/>
    <col min="4887" max="4887" width="6.6640625" customWidth="1"/>
    <col min="4888" max="4888" width="11.44140625" customWidth="1"/>
    <col min="4889" max="4889" width="8.109375" customWidth="1"/>
    <col min="4890" max="4890" width="8.5546875" bestFit="1" customWidth="1"/>
    <col min="4891" max="4891" width="7.44140625" customWidth="1"/>
    <col min="4892" max="4892" width="7.5546875" customWidth="1"/>
    <col min="4893" max="4894" width="8.109375" customWidth="1"/>
    <col min="5123" max="5124" width="8.109375" customWidth="1"/>
    <col min="5126" max="5126" width="5.6640625" customWidth="1"/>
    <col min="5127" max="5127" width="14.6640625" customWidth="1"/>
    <col min="5128" max="5128" width="26.5546875" bestFit="1" customWidth="1"/>
    <col min="5129" max="5129" width="11.44140625" customWidth="1"/>
    <col min="5130" max="5130" width="8.6640625" customWidth="1"/>
    <col min="5131" max="5131" width="10.5546875" bestFit="1" customWidth="1"/>
    <col min="5132" max="5132" width="6.6640625" customWidth="1"/>
    <col min="5133" max="5133" width="7.5546875" customWidth="1"/>
    <col min="5134" max="5134" width="7.6640625" bestFit="1" customWidth="1"/>
    <col min="5135" max="5136" width="7.5546875" customWidth="1"/>
    <col min="5137" max="5137" width="7.88671875" customWidth="1"/>
    <col min="5138" max="5138" width="5.6640625" customWidth="1"/>
    <col min="5139" max="5139" width="11.5546875" customWidth="1"/>
    <col min="5140" max="5140" width="8.109375" customWidth="1"/>
    <col min="5141" max="5141" width="11.33203125" customWidth="1"/>
    <col min="5142" max="5142" width="5.6640625" customWidth="1"/>
    <col min="5143" max="5143" width="6.6640625" customWidth="1"/>
    <col min="5144" max="5144" width="11.44140625" customWidth="1"/>
    <col min="5145" max="5145" width="8.109375" customWidth="1"/>
    <col min="5146" max="5146" width="8.5546875" bestFit="1" customWidth="1"/>
    <col min="5147" max="5147" width="7.44140625" customWidth="1"/>
    <col min="5148" max="5148" width="7.5546875" customWidth="1"/>
    <col min="5149" max="5150" width="8.109375" customWidth="1"/>
    <col min="5379" max="5380" width="8.109375" customWidth="1"/>
    <col min="5382" max="5382" width="5.6640625" customWidth="1"/>
    <col min="5383" max="5383" width="14.6640625" customWidth="1"/>
    <col min="5384" max="5384" width="26.5546875" bestFit="1" customWidth="1"/>
    <col min="5385" max="5385" width="11.44140625" customWidth="1"/>
    <col min="5386" max="5386" width="8.6640625" customWidth="1"/>
    <col min="5387" max="5387" width="10.5546875" bestFit="1" customWidth="1"/>
    <col min="5388" max="5388" width="6.6640625" customWidth="1"/>
    <col min="5389" max="5389" width="7.5546875" customWidth="1"/>
    <col min="5390" max="5390" width="7.6640625" bestFit="1" customWidth="1"/>
    <col min="5391" max="5392" width="7.5546875" customWidth="1"/>
    <col min="5393" max="5393" width="7.88671875" customWidth="1"/>
    <col min="5394" max="5394" width="5.6640625" customWidth="1"/>
    <col min="5395" max="5395" width="11.5546875" customWidth="1"/>
    <col min="5396" max="5396" width="8.109375" customWidth="1"/>
    <col min="5397" max="5397" width="11.33203125" customWidth="1"/>
    <col min="5398" max="5398" width="5.6640625" customWidth="1"/>
    <col min="5399" max="5399" width="6.6640625" customWidth="1"/>
    <col min="5400" max="5400" width="11.44140625" customWidth="1"/>
    <col min="5401" max="5401" width="8.109375" customWidth="1"/>
    <col min="5402" max="5402" width="8.5546875" bestFit="1" customWidth="1"/>
    <col min="5403" max="5403" width="7.44140625" customWidth="1"/>
    <col min="5404" max="5404" width="7.5546875" customWidth="1"/>
    <col min="5405" max="5406" width="8.109375" customWidth="1"/>
    <col min="5635" max="5636" width="8.109375" customWidth="1"/>
    <col min="5638" max="5638" width="5.6640625" customWidth="1"/>
    <col min="5639" max="5639" width="14.6640625" customWidth="1"/>
    <col min="5640" max="5640" width="26.5546875" bestFit="1" customWidth="1"/>
    <col min="5641" max="5641" width="11.44140625" customWidth="1"/>
    <col min="5642" max="5642" width="8.6640625" customWidth="1"/>
    <col min="5643" max="5643" width="10.5546875" bestFit="1" customWidth="1"/>
    <col min="5644" max="5644" width="6.6640625" customWidth="1"/>
    <col min="5645" max="5645" width="7.5546875" customWidth="1"/>
    <col min="5646" max="5646" width="7.6640625" bestFit="1" customWidth="1"/>
    <col min="5647" max="5648" width="7.5546875" customWidth="1"/>
    <col min="5649" max="5649" width="7.88671875" customWidth="1"/>
    <col min="5650" max="5650" width="5.6640625" customWidth="1"/>
    <col min="5651" max="5651" width="11.5546875" customWidth="1"/>
    <col min="5652" max="5652" width="8.109375" customWidth="1"/>
    <col min="5653" max="5653" width="11.33203125" customWidth="1"/>
    <col min="5654" max="5654" width="5.6640625" customWidth="1"/>
    <col min="5655" max="5655" width="6.6640625" customWidth="1"/>
    <col min="5656" max="5656" width="11.44140625" customWidth="1"/>
    <col min="5657" max="5657" width="8.109375" customWidth="1"/>
    <col min="5658" max="5658" width="8.5546875" bestFit="1" customWidth="1"/>
    <col min="5659" max="5659" width="7.44140625" customWidth="1"/>
    <col min="5660" max="5660" width="7.5546875" customWidth="1"/>
    <col min="5661" max="5662" width="8.109375" customWidth="1"/>
    <col min="5891" max="5892" width="8.109375" customWidth="1"/>
    <col min="5894" max="5894" width="5.6640625" customWidth="1"/>
    <col min="5895" max="5895" width="14.6640625" customWidth="1"/>
    <col min="5896" max="5896" width="26.5546875" bestFit="1" customWidth="1"/>
    <col min="5897" max="5897" width="11.44140625" customWidth="1"/>
    <col min="5898" max="5898" width="8.6640625" customWidth="1"/>
    <col min="5899" max="5899" width="10.5546875" bestFit="1" customWidth="1"/>
    <col min="5900" max="5900" width="6.6640625" customWidth="1"/>
    <col min="5901" max="5901" width="7.5546875" customWidth="1"/>
    <col min="5902" max="5902" width="7.6640625" bestFit="1" customWidth="1"/>
    <col min="5903" max="5904" width="7.5546875" customWidth="1"/>
    <col min="5905" max="5905" width="7.88671875" customWidth="1"/>
    <col min="5906" max="5906" width="5.6640625" customWidth="1"/>
    <col min="5907" max="5907" width="11.5546875" customWidth="1"/>
    <col min="5908" max="5908" width="8.109375" customWidth="1"/>
    <col min="5909" max="5909" width="11.33203125" customWidth="1"/>
    <col min="5910" max="5910" width="5.6640625" customWidth="1"/>
    <col min="5911" max="5911" width="6.6640625" customWidth="1"/>
    <col min="5912" max="5912" width="11.44140625" customWidth="1"/>
    <col min="5913" max="5913" width="8.109375" customWidth="1"/>
    <col min="5914" max="5914" width="8.5546875" bestFit="1" customWidth="1"/>
    <col min="5915" max="5915" width="7.44140625" customWidth="1"/>
    <col min="5916" max="5916" width="7.5546875" customWidth="1"/>
    <col min="5917" max="5918" width="8.109375" customWidth="1"/>
    <col min="6147" max="6148" width="8.109375" customWidth="1"/>
    <col min="6150" max="6150" width="5.6640625" customWidth="1"/>
    <col min="6151" max="6151" width="14.6640625" customWidth="1"/>
    <col min="6152" max="6152" width="26.5546875" bestFit="1" customWidth="1"/>
    <col min="6153" max="6153" width="11.44140625" customWidth="1"/>
    <col min="6154" max="6154" width="8.6640625" customWidth="1"/>
    <col min="6155" max="6155" width="10.5546875" bestFit="1" customWidth="1"/>
    <col min="6156" max="6156" width="6.6640625" customWidth="1"/>
    <col min="6157" max="6157" width="7.5546875" customWidth="1"/>
    <col min="6158" max="6158" width="7.6640625" bestFit="1" customWidth="1"/>
    <col min="6159" max="6160" width="7.5546875" customWidth="1"/>
    <col min="6161" max="6161" width="7.88671875" customWidth="1"/>
    <col min="6162" max="6162" width="5.6640625" customWidth="1"/>
    <col min="6163" max="6163" width="11.5546875" customWidth="1"/>
    <col min="6164" max="6164" width="8.109375" customWidth="1"/>
    <col min="6165" max="6165" width="11.33203125" customWidth="1"/>
    <col min="6166" max="6166" width="5.6640625" customWidth="1"/>
    <col min="6167" max="6167" width="6.6640625" customWidth="1"/>
    <col min="6168" max="6168" width="11.44140625" customWidth="1"/>
    <col min="6169" max="6169" width="8.109375" customWidth="1"/>
    <col min="6170" max="6170" width="8.5546875" bestFit="1" customWidth="1"/>
    <col min="6171" max="6171" width="7.44140625" customWidth="1"/>
    <col min="6172" max="6172" width="7.5546875" customWidth="1"/>
    <col min="6173" max="6174" width="8.109375" customWidth="1"/>
    <col min="6403" max="6404" width="8.109375" customWidth="1"/>
    <col min="6406" max="6406" width="5.6640625" customWidth="1"/>
    <col min="6407" max="6407" width="14.6640625" customWidth="1"/>
    <col min="6408" max="6408" width="26.5546875" bestFit="1" customWidth="1"/>
    <col min="6409" max="6409" width="11.44140625" customWidth="1"/>
    <col min="6410" max="6410" width="8.6640625" customWidth="1"/>
    <col min="6411" max="6411" width="10.5546875" bestFit="1" customWidth="1"/>
    <col min="6412" max="6412" width="6.6640625" customWidth="1"/>
    <col min="6413" max="6413" width="7.5546875" customWidth="1"/>
    <col min="6414" max="6414" width="7.6640625" bestFit="1" customWidth="1"/>
    <col min="6415" max="6416" width="7.5546875" customWidth="1"/>
    <col min="6417" max="6417" width="7.88671875" customWidth="1"/>
    <col min="6418" max="6418" width="5.6640625" customWidth="1"/>
    <col min="6419" max="6419" width="11.5546875" customWidth="1"/>
    <col min="6420" max="6420" width="8.109375" customWidth="1"/>
    <col min="6421" max="6421" width="11.33203125" customWidth="1"/>
    <col min="6422" max="6422" width="5.6640625" customWidth="1"/>
    <col min="6423" max="6423" width="6.6640625" customWidth="1"/>
    <col min="6424" max="6424" width="11.44140625" customWidth="1"/>
    <col min="6425" max="6425" width="8.109375" customWidth="1"/>
    <col min="6426" max="6426" width="8.5546875" bestFit="1" customWidth="1"/>
    <col min="6427" max="6427" width="7.44140625" customWidth="1"/>
    <col min="6428" max="6428" width="7.5546875" customWidth="1"/>
    <col min="6429" max="6430" width="8.109375" customWidth="1"/>
    <col min="6659" max="6660" width="8.109375" customWidth="1"/>
    <col min="6662" max="6662" width="5.6640625" customWidth="1"/>
    <col min="6663" max="6663" width="14.6640625" customWidth="1"/>
    <col min="6664" max="6664" width="26.5546875" bestFit="1" customWidth="1"/>
    <col min="6665" max="6665" width="11.44140625" customWidth="1"/>
    <col min="6666" max="6666" width="8.6640625" customWidth="1"/>
    <col min="6667" max="6667" width="10.5546875" bestFit="1" customWidth="1"/>
    <col min="6668" max="6668" width="6.6640625" customWidth="1"/>
    <col min="6669" max="6669" width="7.5546875" customWidth="1"/>
    <col min="6670" max="6670" width="7.6640625" bestFit="1" customWidth="1"/>
    <col min="6671" max="6672" width="7.5546875" customWidth="1"/>
    <col min="6673" max="6673" width="7.88671875" customWidth="1"/>
    <col min="6674" max="6674" width="5.6640625" customWidth="1"/>
    <col min="6675" max="6675" width="11.5546875" customWidth="1"/>
    <col min="6676" max="6676" width="8.109375" customWidth="1"/>
    <col min="6677" max="6677" width="11.33203125" customWidth="1"/>
    <col min="6678" max="6678" width="5.6640625" customWidth="1"/>
    <col min="6679" max="6679" width="6.6640625" customWidth="1"/>
    <col min="6680" max="6680" width="11.44140625" customWidth="1"/>
    <col min="6681" max="6681" width="8.109375" customWidth="1"/>
    <col min="6682" max="6682" width="8.5546875" bestFit="1" customWidth="1"/>
    <col min="6683" max="6683" width="7.44140625" customWidth="1"/>
    <col min="6684" max="6684" width="7.5546875" customWidth="1"/>
    <col min="6685" max="6686" width="8.109375" customWidth="1"/>
    <col min="6915" max="6916" width="8.109375" customWidth="1"/>
    <col min="6918" max="6918" width="5.6640625" customWidth="1"/>
    <col min="6919" max="6919" width="14.6640625" customWidth="1"/>
    <col min="6920" max="6920" width="26.5546875" bestFit="1" customWidth="1"/>
    <col min="6921" max="6921" width="11.44140625" customWidth="1"/>
    <col min="6922" max="6922" width="8.6640625" customWidth="1"/>
    <col min="6923" max="6923" width="10.5546875" bestFit="1" customWidth="1"/>
    <col min="6924" max="6924" width="6.6640625" customWidth="1"/>
    <col min="6925" max="6925" width="7.5546875" customWidth="1"/>
    <col min="6926" max="6926" width="7.6640625" bestFit="1" customWidth="1"/>
    <col min="6927" max="6928" width="7.5546875" customWidth="1"/>
    <col min="6929" max="6929" width="7.88671875" customWidth="1"/>
    <col min="6930" max="6930" width="5.6640625" customWidth="1"/>
    <col min="6931" max="6931" width="11.5546875" customWidth="1"/>
    <col min="6932" max="6932" width="8.109375" customWidth="1"/>
    <col min="6933" max="6933" width="11.33203125" customWidth="1"/>
    <col min="6934" max="6934" width="5.6640625" customWidth="1"/>
    <col min="6935" max="6935" width="6.6640625" customWidth="1"/>
    <col min="6936" max="6936" width="11.44140625" customWidth="1"/>
    <col min="6937" max="6937" width="8.109375" customWidth="1"/>
    <col min="6938" max="6938" width="8.5546875" bestFit="1" customWidth="1"/>
    <col min="6939" max="6939" width="7.44140625" customWidth="1"/>
    <col min="6940" max="6940" width="7.5546875" customWidth="1"/>
    <col min="6941" max="6942" width="8.109375" customWidth="1"/>
    <col min="7171" max="7172" width="8.109375" customWidth="1"/>
    <col min="7174" max="7174" width="5.6640625" customWidth="1"/>
    <col min="7175" max="7175" width="14.6640625" customWidth="1"/>
    <col min="7176" max="7176" width="26.5546875" bestFit="1" customWidth="1"/>
    <col min="7177" max="7177" width="11.44140625" customWidth="1"/>
    <col min="7178" max="7178" width="8.6640625" customWidth="1"/>
    <col min="7179" max="7179" width="10.5546875" bestFit="1" customWidth="1"/>
    <col min="7180" max="7180" width="6.6640625" customWidth="1"/>
    <col min="7181" max="7181" width="7.5546875" customWidth="1"/>
    <col min="7182" max="7182" width="7.6640625" bestFit="1" customWidth="1"/>
    <col min="7183" max="7184" width="7.5546875" customWidth="1"/>
    <col min="7185" max="7185" width="7.88671875" customWidth="1"/>
    <col min="7186" max="7186" width="5.6640625" customWidth="1"/>
    <col min="7187" max="7187" width="11.5546875" customWidth="1"/>
    <col min="7188" max="7188" width="8.109375" customWidth="1"/>
    <col min="7189" max="7189" width="11.33203125" customWidth="1"/>
    <col min="7190" max="7190" width="5.6640625" customWidth="1"/>
    <col min="7191" max="7191" width="6.6640625" customWidth="1"/>
    <col min="7192" max="7192" width="11.44140625" customWidth="1"/>
    <col min="7193" max="7193" width="8.109375" customWidth="1"/>
    <col min="7194" max="7194" width="8.5546875" bestFit="1" customWidth="1"/>
    <col min="7195" max="7195" width="7.44140625" customWidth="1"/>
    <col min="7196" max="7196" width="7.5546875" customWidth="1"/>
    <col min="7197" max="7198" width="8.109375" customWidth="1"/>
    <col min="7427" max="7428" width="8.109375" customWidth="1"/>
    <col min="7430" max="7430" width="5.6640625" customWidth="1"/>
    <col min="7431" max="7431" width="14.6640625" customWidth="1"/>
    <col min="7432" max="7432" width="26.5546875" bestFit="1" customWidth="1"/>
    <col min="7433" max="7433" width="11.44140625" customWidth="1"/>
    <col min="7434" max="7434" width="8.6640625" customWidth="1"/>
    <col min="7435" max="7435" width="10.5546875" bestFit="1" customWidth="1"/>
    <col min="7436" max="7436" width="6.6640625" customWidth="1"/>
    <col min="7437" max="7437" width="7.5546875" customWidth="1"/>
    <col min="7438" max="7438" width="7.6640625" bestFit="1" customWidth="1"/>
    <col min="7439" max="7440" width="7.5546875" customWidth="1"/>
    <col min="7441" max="7441" width="7.88671875" customWidth="1"/>
    <col min="7442" max="7442" width="5.6640625" customWidth="1"/>
    <col min="7443" max="7443" width="11.5546875" customWidth="1"/>
    <col min="7444" max="7444" width="8.109375" customWidth="1"/>
    <col min="7445" max="7445" width="11.33203125" customWidth="1"/>
    <col min="7446" max="7446" width="5.6640625" customWidth="1"/>
    <col min="7447" max="7447" width="6.6640625" customWidth="1"/>
    <col min="7448" max="7448" width="11.44140625" customWidth="1"/>
    <col min="7449" max="7449" width="8.109375" customWidth="1"/>
    <col min="7450" max="7450" width="8.5546875" bestFit="1" customWidth="1"/>
    <col min="7451" max="7451" width="7.44140625" customWidth="1"/>
    <col min="7452" max="7452" width="7.5546875" customWidth="1"/>
    <col min="7453" max="7454" width="8.109375" customWidth="1"/>
    <col min="7683" max="7684" width="8.109375" customWidth="1"/>
    <col min="7686" max="7686" width="5.6640625" customWidth="1"/>
    <col min="7687" max="7687" width="14.6640625" customWidth="1"/>
    <col min="7688" max="7688" width="26.5546875" bestFit="1" customWidth="1"/>
    <col min="7689" max="7689" width="11.44140625" customWidth="1"/>
    <col min="7690" max="7690" width="8.6640625" customWidth="1"/>
    <col min="7691" max="7691" width="10.5546875" bestFit="1" customWidth="1"/>
    <col min="7692" max="7692" width="6.6640625" customWidth="1"/>
    <col min="7693" max="7693" width="7.5546875" customWidth="1"/>
    <col min="7694" max="7694" width="7.6640625" bestFit="1" customWidth="1"/>
    <col min="7695" max="7696" width="7.5546875" customWidth="1"/>
    <col min="7697" max="7697" width="7.88671875" customWidth="1"/>
    <col min="7698" max="7698" width="5.6640625" customWidth="1"/>
    <col min="7699" max="7699" width="11.5546875" customWidth="1"/>
    <col min="7700" max="7700" width="8.109375" customWidth="1"/>
    <col min="7701" max="7701" width="11.33203125" customWidth="1"/>
    <col min="7702" max="7702" width="5.6640625" customWidth="1"/>
    <col min="7703" max="7703" width="6.6640625" customWidth="1"/>
    <col min="7704" max="7704" width="11.44140625" customWidth="1"/>
    <col min="7705" max="7705" width="8.109375" customWidth="1"/>
    <col min="7706" max="7706" width="8.5546875" bestFit="1" customWidth="1"/>
    <col min="7707" max="7707" width="7.44140625" customWidth="1"/>
    <col min="7708" max="7708" width="7.5546875" customWidth="1"/>
    <col min="7709" max="7710" width="8.109375" customWidth="1"/>
    <col min="7939" max="7940" width="8.109375" customWidth="1"/>
    <col min="7942" max="7942" width="5.6640625" customWidth="1"/>
    <col min="7943" max="7943" width="14.6640625" customWidth="1"/>
    <col min="7944" max="7944" width="26.5546875" bestFit="1" customWidth="1"/>
    <col min="7945" max="7945" width="11.44140625" customWidth="1"/>
    <col min="7946" max="7946" width="8.6640625" customWidth="1"/>
    <col min="7947" max="7947" width="10.5546875" bestFit="1" customWidth="1"/>
    <col min="7948" max="7948" width="6.6640625" customWidth="1"/>
    <col min="7949" max="7949" width="7.5546875" customWidth="1"/>
    <col min="7950" max="7950" width="7.6640625" bestFit="1" customWidth="1"/>
    <col min="7951" max="7952" width="7.5546875" customWidth="1"/>
    <col min="7953" max="7953" width="7.88671875" customWidth="1"/>
    <col min="7954" max="7954" width="5.6640625" customWidth="1"/>
    <col min="7955" max="7955" width="11.5546875" customWidth="1"/>
    <col min="7956" max="7956" width="8.109375" customWidth="1"/>
    <col min="7957" max="7957" width="11.33203125" customWidth="1"/>
    <col min="7958" max="7958" width="5.6640625" customWidth="1"/>
    <col min="7959" max="7959" width="6.6640625" customWidth="1"/>
    <col min="7960" max="7960" width="11.44140625" customWidth="1"/>
    <col min="7961" max="7961" width="8.109375" customWidth="1"/>
    <col min="7962" max="7962" width="8.5546875" bestFit="1" customWidth="1"/>
    <col min="7963" max="7963" width="7.44140625" customWidth="1"/>
    <col min="7964" max="7964" width="7.5546875" customWidth="1"/>
    <col min="7965" max="7966" width="8.109375" customWidth="1"/>
    <col min="8195" max="8196" width="8.109375" customWidth="1"/>
    <col min="8198" max="8198" width="5.6640625" customWidth="1"/>
    <col min="8199" max="8199" width="14.6640625" customWidth="1"/>
    <col min="8200" max="8200" width="26.5546875" bestFit="1" customWidth="1"/>
    <col min="8201" max="8201" width="11.44140625" customWidth="1"/>
    <col min="8202" max="8202" width="8.6640625" customWidth="1"/>
    <col min="8203" max="8203" width="10.5546875" bestFit="1" customWidth="1"/>
    <col min="8204" max="8204" width="6.6640625" customWidth="1"/>
    <col min="8205" max="8205" width="7.5546875" customWidth="1"/>
    <col min="8206" max="8206" width="7.6640625" bestFit="1" customWidth="1"/>
    <col min="8207" max="8208" width="7.5546875" customWidth="1"/>
    <col min="8209" max="8209" width="7.88671875" customWidth="1"/>
    <col min="8210" max="8210" width="5.6640625" customWidth="1"/>
    <col min="8211" max="8211" width="11.5546875" customWidth="1"/>
    <col min="8212" max="8212" width="8.109375" customWidth="1"/>
    <col min="8213" max="8213" width="11.33203125" customWidth="1"/>
    <col min="8214" max="8214" width="5.6640625" customWidth="1"/>
    <col min="8215" max="8215" width="6.6640625" customWidth="1"/>
    <col min="8216" max="8216" width="11.44140625" customWidth="1"/>
    <col min="8217" max="8217" width="8.109375" customWidth="1"/>
    <col min="8218" max="8218" width="8.5546875" bestFit="1" customWidth="1"/>
    <col min="8219" max="8219" width="7.44140625" customWidth="1"/>
    <col min="8220" max="8220" width="7.5546875" customWidth="1"/>
    <col min="8221" max="8222" width="8.109375" customWidth="1"/>
    <col min="8451" max="8452" width="8.109375" customWidth="1"/>
    <col min="8454" max="8454" width="5.6640625" customWidth="1"/>
    <col min="8455" max="8455" width="14.6640625" customWidth="1"/>
    <col min="8456" max="8456" width="26.5546875" bestFit="1" customWidth="1"/>
    <col min="8457" max="8457" width="11.44140625" customWidth="1"/>
    <col min="8458" max="8458" width="8.6640625" customWidth="1"/>
    <col min="8459" max="8459" width="10.5546875" bestFit="1" customWidth="1"/>
    <col min="8460" max="8460" width="6.6640625" customWidth="1"/>
    <col min="8461" max="8461" width="7.5546875" customWidth="1"/>
    <col min="8462" max="8462" width="7.6640625" bestFit="1" customWidth="1"/>
    <col min="8463" max="8464" width="7.5546875" customWidth="1"/>
    <col min="8465" max="8465" width="7.88671875" customWidth="1"/>
    <col min="8466" max="8466" width="5.6640625" customWidth="1"/>
    <col min="8467" max="8467" width="11.5546875" customWidth="1"/>
    <col min="8468" max="8468" width="8.109375" customWidth="1"/>
    <col min="8469" max="8469" width="11.33203125" customWidth="1"/>
    <col min="8470" max="8470" width="5.6640625" customWidth="1"/>
    <col min="8471" max="8471" width="6.6640625" customWidth="1"/>
    <col min="8472" max="8472" width="11.44140625" customWidth="1"/>
    <col min="8473" max="8473" width="8.109375" customWidth="1"/>
    <col min="8474" max="8474" width="8.5546875" bestFit="1" customWidth="1"/>
    <col min="8475" max="8475" width="7.44140625" customWidth="1"/>
    <col min="8476" max="8476" width="7.5546875" customWidth="1"/>
    <col min="8477" max="8478" width="8.109375" customWidth="1"/>
    <col min="8707" max="8708" width="8.109375" customWidth="1"/>
    <col min="8710" max="8710" width="5.6640625" customWidth="1"/>
    <col min="8711" max="8711" width="14.6640625" customWidth="1"/>
    <col min="8712" max="8712" width="26.5546875" bestFit="1" customWidth="1"/>
    <col min="8713" max="8713" width="11.44140625" customWidth="1"/>
    <col min="8714" max="8714" width="8.6640625" customWidth="1"/>
    <col min="8715" max="8715" width="10.5546875" bestFit="1" customWidth="1"/>
    <col min="8716" max="8716" width="6.6640625" customWidth="1"/>
    <col min="8717" max="8717" width="7.5546875" customWidth="1"/>
    <col min="8718" max="8718" width="7.6640625" bestFit="1" customWidth="1"/>
    <col min="8719" max="8720" width="7.5546875" customWidth="1"/>
    <col min="8721" max="8721" width="7.88671875" customWidth="1"/>
    <col min="8722" max="8722" width="5.6640625" customWidth="1"/>
    <col min="8723" max="8723" width="11.5546875" customWidth="1"/>
    <col min="8724" max="8724" width="8.109375" customWidth="1"/>
    <col min="8725" max="8725" width="11.33203125" customWidth="1"/>
    <col min="8726" max="8726" width="5.6640625" customWidth="1"/>
    <col min="8727" max="8727" width="6.6640625" customWidth="1"/>
    <col min="8728" max="8728" width="11.44140625" customWidth="1"/>
    <col min="8729" max="8729" width="8.109375" customWidth="1"/>
    <col min="8730" max="8730" width="8.5546875" bestFit="1" customWidth="1"/>
    <col min="8731" max="8731" width="7.44140625" customWidth="1"/>
    <col min="8732" max="8732" width="7.5546875" customWidth="1"/>
    <col min="8733" max="8734" width="8.109375" customWidth="1"/>
    <col min="8963" max="8964" width="8.109375" customWidth="1"/>
    <col min="8966" max="8966" width="5.6640625" customWidth="1"/>
    <col min="8967" max="8967" width="14.6640625" customWidth="1"/>
    <col min="8968" max="8968" width="26.5546875" bestFit="1" customWidth="1"/>
    <col min="8969" max="8969" width="11.44140625" customWidth="1"/>
    <col min="8970" max="8970" width="8.6640625" customWidth="1"/>
    <col min="8971" max="8971" width="10.5546875" bestFit="1" customWidth="1"/>
    <col min="8972" max="8972" width="6.6640625" customWidth="1"/>
    <col min="8973" max="8973" width="7.5546875" customWidth="1"/>
    <col min="8974" max="8974" width="7.6640625" bestFit="1" customWidth="1"/>
    <col min="8975" max="8976" width="7.5546875" customWidth="1"/>
    <col min="8977" max="8977" width="7.88671875" customWidth="1"/>
    <col min="8978" max="8978" width="5.6640625" customWidth="1"/>
    <col min="8979" max="8979" width="11.5546875" customWidth="1"/>
    <col min="8980" max="8980" width="8.109375" customWidth="1"/>
    <col min="8981" max="8981" width="11.33203125" customWidth="1"/>
    <col min="8982" max="8982" width="5.6640625" customWidth="1"/>
    <col min="8983" max="8983" width="6.6640625" customWidth="1"/>
    <col min="8984" max="8984" width="11.44140625" customWidth="1"/>
    <col min="8985" max="8985" width="8.109375" customWidth="1"/>
    <col min="8986" max="8986" width="8.5546875" bestFit="1" customWidth="1"/>
    <col min="8987" max="8987" width="7.44140625" customWidth="1"/>
    <col min="8988" max="8988" width="7.5546875" customWidth="1"/>
    <col min="8989" max="8990" width="8.109375" customWidth="1"/>
    <col min="9219" max="9220" width="8.109375" customWidth="1"/>
    <col min="9222" max="9222" width="5.6640625" customWidth="1"/>
    <col min="9223" max="9223" width="14.6640625" customWidth="1"/>
    <col min="9224" max="9224" width="26.5546875" bestFit="1" customWidth="1"/>
    <col min="9225" max="9225" width="11.44140625" customWidth="1"/>
    <col min="9226" max="9226" width="8.6640625" customWidth="1"/>
    <col min="9227" max="9227" width="10.5546875" bestFit="1" customWidth="1"/>
    <col min="9228" max="9228" width="6.6640625" customWidth="1"/>
    <col min="9229" max="9229" width="7.5546875" customWidth="1"/>
    <col min="9230" max="9230" width="7.6640625" bestFit="1" customWidth="1"/>
    <col min="9231" max="9232" width="7.5546875" customWidth="1"/>
    <col min="9233" max="9233" width="7.88671875" customWidth="1"/>
    <col min="9234" max="9234" width="5.6640625" customWidth="1"/>
    <col min="9235" max="9235" width="11.5546875" customWidth="1"/>
    <col min="9236" max="9236" width="8.109375" customWidth="1"/>
    <col min="9237" max="9237" width="11.33203125" customWidth="1"/>
    <col min="9238" max="9238" width="5.6640625" customWidth="1"/>
    <col min="9239" max="9239" width="6.6640625" customWidth="1"/>
    <col min="9240" max="9240" width="11.44140625" customWidth="1"/>
    <col min="9241" max="9241" width="8.109375" customWidth="1"/>
    <col min="9242" max="9242" width="8.5546875" bestFit="1" customWidth="1"/>
    <col min="9243" max="9243" width="7.44140625" customWidth="1"/>
    <col min="9244" max="9244" width="7.5546875" customWidth="1"/>
    <col min="9245" max="9246" width="8.109375" customWidth="1"/>
    <col min="9475" max="9476" width="8.109375" customWidth="1"/>
    <col min="9478" max="9478" width="5.6640625" customWidth="1"/>
    <col min="9479" max="9479" width="14.6640625" customWidth="1"/>
    <col min="9480" max="9480" width="26.5546875" bestFit="1" customWidth="1"/>
    <col min="9481" max="9481" width="11.44140625" customWidth="1"/>
    <col min="9482" max="9482" width="8.6640625" customWidth="1"/>
    <col min="9483" max="9483" width="10.5546875" bestFit="1" customWidth="1"/>
    <col min="9484" max="9484" width="6.6640625" customWidth="1"/>
    <col min="9485" max="9485" width="7.5546875" customWidth="1"/>
    <col min="9486" max="9486" width="7.6640625" bestFit="1" customWidth="1"/>
    <col min="9487" max="9488" width="7.5546875" customWidth="1"/>
    <col min="9489" max="9489" width="7.88671875" customWidth="1"/>
    <col min="9490" max="9490" width="5.6640625" customWidth="1"/>
    <col min="9491" max="9491" width="11.5546875" customWidth="1"/>
    <col min="9492" max="9492" width="8.109375" customWidth="1"/>
    <col min="9493" max="9493" width="11.33203125" customWidth="1"/>
    <col min="9494" max="9494" width="5.6640625" customWidth="1"/>
    <col min="9495" max="9495" width="6.6640625" customWidth="1"/>
    <col min="9496" max="9496" width="11.44140625" customWidth="1"/>
    <col min="9497" max="9497" width="8.109375" customWidth="1"/>
    <col min="9498" max="9498" width="8.5546875" bestFit="1" customWidth="1"/>
    <col min="9499" max="9499" width="7.44140625" customWidth="1"/>
    <col min="9500" max="9500" width="7.5546875" customWidth="1"/>
    <col min="9501" max="9502" width="8.109375" customWidth="1"/>
    <col min="9731" max="9732" width="8.109375" customWidth="1"/>
    <col min="9734" max="9734" width="5.6640625" customWidth="1"/>
    <col min="9735" max="9735" width="14.6640625" customWidth="1"/>
    <col min="9736" max="9736" width="26.5546875" bestFit="1" customWidth="1"/>
    <col min="9737" max="9737" width="11.44140625" customWidth="1"/>
    <col min="9738" max="9738" width="8.6640625" customWidth="1"/>
    <col min="9739" max="9739" width="10.5546875" bestFit="1" customWidth="1"/>
    <col min="9740" max="9740" width="6.6640625" customWidth="1"/>
    <col min="9741" max="9741" width="7.5546875" customWidth="1"/>
    <col min="9742" max="9742" width="7.6640625" bestFit="1" customWidth="1"/>
    <col min="9743" max="9744" width="7.5546875" customWidth="1"/>
    <col min="9745" max="9745" width="7.88671875" customWidth="1"/>
    <col min="9746" max="9746" width="5.6640625" customWidth="1"/>
    <col min="9747" max="9747" width="11.5546875" customWidth="1"/>
    <col min="9748" max="9748" width="8.109375" customWidth="1"/>
    <col min="9749" max="9749" width="11.33203125" customWidth="1"/>
    <col min="9750" max="9750" width="5.6640625" customWidth="1"/>
    <col min="9751" max="9751" width="6.6640625" customWidth="1"/>
    <col min="9752" max="9752" width="11.44140625" customWidth="1"/>
    <col min="9753" max="9753" width="8.109375" customWidth="1"/>
    <col min="9754" max="9754" width="8.5546875" bestFit="1" customWidth="1"/>
    <col min="9755" max="9755" width="7.44140625" customWidth="1"/>
    <col min="9756" max="9756" width="7.5546875" customWidth="1"/>
    <col min="9757" max="9758" width="8.109375" customWidth="1"/>
    <col min="9987" max="9988" width="8.109375" customWidth="1"/>
    <col min="9990" max="9990" width="5.6640625" customWidth="1"/>
    <col min="9991" max="9991" width="14.6640625" customWidth="1"/>
    <col min="9992" max="9992" width="26.5546875" bestFit="1" customWidth="1"/>
    <col min="9993" max="9993" width="11.44140625" customWidth="1"/>
    <col min="9994" max="9994" width="8.6640625" customWidth="1"/>
    <col min="9995" max="9995" width="10.5546875" bestFit="1" customWidth="1"/>
    <col min="9996" max="9996" width="6.6640625" customWidth="1"/>
    <col min="9997" max="9997" width="7.5546875" customWidth="1"/>
    <col min="9998" max="9998" width="7.6640625" bestFit="1" customWidth="1"/>
    <col min="9999" max="10000" width="7.5546875" customWidth="1"/>
    <col min="10001" max="10001" width="7.88671875" customWidth="1"/>
    <col min="10002" max="10002" width="5.6640625" customWidth="1"/>
    <col min="10003" max="10003" width="11.5546875" customWidth="1"/>
    <col min="10004" max="10004" width="8.109375" customWidth="1"/>
    <col min="10005" max="10005" width="11.33203125" customWidth="1"/>
    <col min="10006" max="10006" width="5.6640625" customWidth="1"/>
    <col min="10007" max="10007" width="6.6640625" customWidth="1"/>
    <col min="10008" max="10008" width="11.44140625" customWidth="1"/>
    <col min="10009" max="10009" width="8.109375" customWidth="1"/>
    <col min="10010" max="10010" width="8.5546875" bestFit="1" customWidth="1"/>
    <col min="10011" max="10011" width="7.44140625" customWidth="1"/>
    <col min="10012" max="10012" width="7.5546875" customWidth="1"/>
    <col min="10013" max="10014" width="8.109375" customWidth="1"/>
    <col min="10243" max="10244" width="8.109375" customWidth="1"/>
    <col min="10246" max="10246" width="5.6640625" customWidth="1"/>
    <col min="10247" max="10247" width="14.6640625" customWidth="1"/>
    <col min="10248" max="10248" width="26.5546875" bestFit="1" customWidth="1"/>
    <col min="10249" max="10249" width="11.44140625" customWidth="1"/>
    <col min="10250" max="10250" width="8.6640625" customWidth="1"/>
    <col min="10251" max="10251" width="10.5546875" bestFit="1" customWidth="1"/>
    <col min="10252" max="10252" width="6.6640625" customWidth="1"/>
    <col min="10253" max="10253" width="7.5546875" customWidth="1"/>
    <col min="10254" max="10254" width="7.6640625" bestFit="1" customWidth="1"/>
    <col min="10255" max="10256" width="7.5546875" customWidth="1"/>
    <col min="10257" max="10257" width="7.88671875" customWidth="1"/>
    <col min="10258" max="10258" width="5.6640625" customWidth="1"/>
    <col min="10259" max="10259" width="11.5546875" customWidth="1"/>
    <col min="10260" max="10260" width="8.109375" customWidth="1"/>
    <col min="10261" max="10261" width="11.33203125" customWidth="1"/>
    <col min="10262" max="10262" width="5.6640625" customWidth="1"/>
    <col min="10263" max="10263" width="6.6640625" customWidth="1"/>
    <col min="10264" max="10264" width="11.44140625" customWidth="1"/>
    <col min="10265" max="10265" width="8.109375" customWidth="1"/>
    <col min="10266" max="10266" width="8.5546875" bestFit="1" customWidth="1"/>
    <col min="10267" max="10267" width="7.44140625" customWidth="1"/>
    <col min="10268" max="10268" width="7.5546875" customWidth="1"/>
    <col min="10269" max="10270" width="8.109375" customWidth="1"/>
    <col min="10499" max="10500" width="8.109375" customWidth="1"/>
    <col min="10502" max="10502" width="5.6640625" customWidth="1"/>
    <col min="10503" max="10503" width="14.6640625" customWidth="1"/>
    <col min="10504" max="10504" width="26.5546875" bestFit="1" customWidth="1"/>
    <col min="10505" max="10505" width="11.44140625" customWidth="1"/>
    <col min="10506" max="10506" width="8.6640625" customWidth="1"/>
    <col min="10507" max="10507" width="10.5546875" bestFit="1" customWidth="1"/>
    <col min="10508" max="10508" width="6.6640625" customWidth="1"/>
    <col min="10509" max="10509" width="7.5546875" customWidth="1"/>
    <col min="10510" max="10510" width="7.6640625" bestFit="1" customWidth="1"/>
    <col min="10511" max="10512" width="7.5546875" customWidth="1"/>
    <col min="10513" max="10513" width="7.88671875" customWidth="1"/>
    <col min="10514" max="10514" width="5.6640625" customWidth="1"/>
    <col min="10515" max="10515" width="11.5546875" customWidth="1"/>
    <col min="10516" max="10516" width="8.109375" customWidth="1"/>
    <col min="10517" max="10517" width="11.33203125" customWidth="1"/>
    <col min="10518" max="10518" width="5.6640625" customWidth="1"/>
    <col min="10519" max="10519" width="6.6640625" customWidth="1"/>
    <col min="10520" max="10520" width="11.44140625" customWidth="1"/>
    <col min="10521" max="10521" width="8.109375" customWidth="1"/>
    <col min="10522" max="10522" width="8.5546875" bestFit="1" customWidth="1"/>
    <col min="10523" max="10523" width="7.44140625" customWidth="1"/>
    <col min="10524" max="10524" width="7.5546875" customWidth="1"/>
    <col min="10525" max="10526" width="8.109375" customWidth="1"/>
    <col min="10755" max="10756" width="8.109375" customWidth="1"/>
    <col min="10758" max="10758" width="5.6640625" customWidth="1"/>
    <col min="10759" max="10759" width="14.6640625" customWidth="1"/>
    <col min="10760" max="10760" width="26.5546875" bestFit="1" customWidth="1"/>
    <col min="10761" max="10761" width="11.44140625" customWidth="1"/>
    <col min="10762" max="10762" width="8.6640625" customWidth="1"/>
    <col min="10763" max="10763" width="10.5546875" bestFit="1" customWidth="1"/>
    <col min="10764" max="10764" width="6.6640625" customWidth="1"/>
    <col min="10765" max="10765" width="7.5546875" customWidth="1"/>
    <col min="10766" max="10766" width="7.6640625" bestFit="1" customWidth="1"/>
    <col min="10767" max="10768" width="7.5546875" customWidth="1"/>
    <col min="10769" max="10769" width="7.88671875" customWidth="1"/>
    <col min="10770" max="10770" width="5.6640625" customWidth="1"/>
    <col min="10771" max="10771" width="11.5546875" customWidth="1"/>
    <col min="10772" max="10772" width="8.109375" customWidth="1"/>
    <col min="10773" max="10773" width="11.33203125" customWidth="1"/>
    <col min="10774" max="10774" width="5.6640625" customWidth="1"/>
    <col min="10775" max="10775" width="6.6640625" customWidth="1"/>
    <col min="10776" max="10776" width="11.44140625" customWidth="1"/>
    <col min="10777" max="10777" width="8.109375" customWidth="1"/>
    <col min="10778" max="10778" width="8.5546875" bestFit="1" customWidth="1"/>
    <col min="10779" max="10779" width="7.44140625" customWidth="1"/>
    <col min="10780" max="10780" width="7.5546875" customWidth="1"/>
    <col min="10781" max="10782" width="8.109375" customWidth="1"/>
    <col min="11011" max="11012" width="8.109375" customWidth="1"/>
    <col min="11014" max="11014" width="5.6640625" customWidth="1"/>
    <col min="11015" max="11015" width="14.6640625" customWidth="1"/>
    <col min="11016" max="11016" width="26.5546875" bestFit="1" customWidth="1"/>
    <col min="11017" max="11017" width="11.44140625" customWidth="1"/>
    <col min="11018" max="11018" width="8.6640625" customWidth="1"/>
    <col min="11019" max="11019" width="10.5546875" bestFit="1" customWidth="1"/>
    <col min="11020" max="11020" width="6.6640625" customWidth="1"/>
    <col min="11021" max="11021" width="7.5546875" customWidth="1"/>
    <col min="11022" max="11022" width="7.6640625" bestFit="1" customWidth="1"/>
    <col min="11023" max="11024" width="7.5546875" customWidth="1"/>
    <col min="11025" max="11025" width="7.88671875" customWidth="1"/>
    <col min="11026" max="11026" width="5.6640625" customWidth="1"/>
    <col min="11027" max="11027" width="11.5546875" customWidth="1"/>
    <col min="11028" max="11028" width="8.109375" customWidth="1"/>
    <col min="11029" max="11029" width="11.33203125" customWidth="1"/>
    <col min="11030" max="11030" width="5.6640625" customWidth="1"/>
    <col min="11031" max="11031" width="6.6640625" customWidth="1"/>
    <col min="11032" max="11032" width="11.44140625" customWidth="1"/>
    <col min="11033" max="11033" width="8.109375" customWidth="1"/>
    <col min="11034" max="11034" width="8.5546875" bestFit="1" customWidth="1"/>
    <col min="11035" max="11035" width="7.44140625" customWidth="1"/>
    <col min="11036" max="11036" width="7.5546875" customWidth="1"/>
    <col min="11037" max="11038" width="8.109375" customWidth="1"/>
    <col min="11267" max="11268" width="8.109375" customWidth="1"/>
    <col min="11270" max="11270" width="5.6640625" customWidth="1"/>
    <col min="11271" max="11271" width="14.6640625" customWidth="1"/>
    <col min="11272" max="11272" width="26.5546875" bestFit="1" customWidth="1"/>
    <col min="11273" max="11273" width="11.44140625" customWidth="1"/>
    <col min="11274" max="11274" width="8.6640625" customWidth="1"/>
    <col min="11275" max="11275" width="10.5546875" bestFit="1" customWidth="1"/>
    <col min="11276" max="11276" width="6.6640625" customWidth="1"/>
    <col min="11277" max="11277" width="7.5546875" customWidth="1"/>
    <col min="11278" max="11278" width="7.6640625" bestFit="1" customWidth="1"/>
    <col min="11279" max="11280" width="7.5546875" customWidth="1"/>
    <col min="11281" max="11281" width="7.88671875" customWidth="1"/>
    <col min="11282" max="11282" width="5.6640625" customWidth="1"/>
    <col min="11283" max="11283" width="11.5546875" customWidth="1"/>
    <col min="11284" max="11284" width="8.109375" customWidth="1"/>
    <col min="11285" max="11285" width="11.33203125" customWidth="1"/>
    <col min="11286" max="11286" width="5.6640625" customWidth="1"/>
    <col min="11287" max="11287" width="6.6640625" customWidth="1"/>
    <col min="11288" max="11288" width="11.44140625" customWidth="1"/>
    <col min="11289" max="11289" width="8.109375" customWidth="1"/>
    <col min="11290" max="11290" width="8.5546875" bestFit="1" customWidth="1"/>
    <col min="11291" max="11291" width="7.44140625" customWidth="1"/>
    <col min="11292" max="11292" width="7.5546875" customWidth="1"/>
    <col min="11293" max="11294" width="8.109375" customWidth="1"/>
    <col min="11523" max="11524" width="8.109375" customWidth="1"/>
    <col min="11526" max="11526" width="5.6640625" customWidth="1"/>
    <col min="11527" max="11527" width="14.6640625" customWidth="1"/>
    <col min="11528" max="11528" width="26.5546875" bestFit="1" customWidth="1"/>
    <col min="11529" max="11529" width="11.44140625" customWidth="1"/>
    <col min="11530" max="11530" width="8.6640625" customWidth="1"/>
    <col min="11531" max="11531" width="10.5546875" bestFit="1" customWidth="1"/>
    <col min="11532" max="11532" width="6.6640625" customWidth="1"/>
    <col min="11533" max="11533" width="7.5546875" customWidth="1"/>
    <col min="11534" max="11534" width="7.6640625" bestFit="1" customWidth="1"/>
    <col min="11535" max="11536" width="7.5546875" customWidth="1"/>
    <col min="11537" max="11537" width="7.88671875" customWidth="1"/>
    <col min="11538" max="11538" width="5.6640625" customWidth="1"/>
    <col min="11539" max="11539" width="11.5546875" customWidth="1"/>
    <col min="11540" max="11540" width="8.109375" customWidth="1"/>
    <col min="11541" max="11541" width="11.33203125" customWidth="1"/>
    <col min="11542" max="11542" width="5.6640625" customWidth="1"/>
    <col min="11543" max="11543" width="6.6640625" customWidth="1"/>
    <col min="11544" max="11544" width="11.44140625" customWidth="1"/>
    <col min="11545" max="11545" width="8.109375" customWidth="1"/>
    <col min="11546" max="11546" width="8.5546875" bestFit="1" customWidth="1"/>
    <col min="11547" max="11547" width="7.44140625" customWidth="1"/>
    <col min="11548" max="11548" width="7.5546875" customWidth="1"/>
    <col min="11549" max="11550" width="8.109375" customWidth="1"/>
    <col min="11779" max="11780" width="8.109375" customWidth="1"/>
    <col min="11782" max="11782" width="5.6640625" customWidth="1"/>
    <col min="11783" max="11783" width="14.6640625" customWidth="1"/>
    <col min="11784" max="11784" width="26.5546875" bestFit="1" customWidth="1"/>
    <col min="11785" max="11785" width="11.44140625" customWidth="1"/>
    <col min="11786" max="11786" width="8.6640625" customWidth="1"/>
    <col min="11787" max="11787" width="10.5546875" bestFit="1" customWidth="1"/>
    <col min="11788" max="11788" width="6.6640625" customWidth="1"/>
    <col min="11789" max="11789" width="7.5546875" customWidth="1"/>
    <col min="11790" max="11790" width="7.6640625" bestFit="1" customWidth="1"/>
    <col min="11791" max="11792" width="7.5546875" customWidth="1"/>
    <col min="11793" max="11793" width="7.88671875" customWidth="1"/>
    <col min="11794" max="11794" width="5.6640625" customWidth="1"/>
    <col min="11795" max="11795" width="11.5546875" customWidth="1"/>
    <col min="11796" max="11796" width="8.109375" customWidth="1"/>
    <col min="11797" max="11797" width="11.33203125" customWidth="1"/>
    <col min="11798" max="11798" width="5.6640625" customWidth="1"/>
    <col min="11799" max="11799" width="6.6640625" customWidth="1"/>
    <col min="11800" max="11800" width="11.44140625" customWidth="1"/>
    <col min="11801" max="11801" width="8.109375" customWidth="1"/>
    <col min="11802" max="11802" width="8.5546875" bestFit="1" customWidth="1"/>
    <col min="11803" max="11803" width="7.44140625" customWidth="1"/>
    <col min="11804" max="11804" width="7.5546875" customWidth="1"/>
    <col min="11805" max="11806" width="8.109375" customWidth="1"/>
    <col min="12035" max="12036" width="8.109375" customWidth="1"/>
    <col min="12038" max="12038" width="5.6640625" customWidth="1"/>
    <col min="12039" max="12039" width="14.6640625" customWidth="1"/>
    <col min="12040" max="12040" width="26.5546875" bestFit="1" customWidth="1"/>
    <col min="12041" max="12041" width="11.44140625" customWidth="1"/>
    <col min="12042" max="12042" width="8.6640625" customWidth="1"/>
    <col min="12043" max="12043" width="10.5546875" bestFit="1" customWidth="1"/>
    <col min="12044" max="12044" width="6.6640625" customWidth="1"/>
    <col min="12045" max="12045" width="7.5546875" customWidth="1"/>
    <col min="12046" max="12046" width="7.6640625" bestFit="1" customWidth="1"/>
    <col min="12047" max="12048" width="7.5546875" customWidth="1"/>
    <col min="12049" max="12049" width="7.88671875" customWidth="1"/>
    <col min="12050" max="12050" width="5.6640625" customWidth="1"/>
    <col min="12051" max="12051" width="11.5546875" customWidth="1"/>
    <col min="12052" max="12052" width="8.109375" customWidth="1"/>
    <col min="12053" max="12053" width="11.33203125" customWidth="1"/>
    <col min="12054" max="12054" width="5.6640625" customWidth="1"/>
    <col min="12055" max="12055" width="6.6640625" customWidth="1"/>
    <col min="12056" max="12056" width="11.44140625" customWidth="1"/>
    <col min="12057" max="12057" width="8.109375" customWidth="1"/>
    <col min="12058" max="12058" width="8.5546875" bestFit="1" customWidth="1"/>
    <col min="12059" max="12059" width="7.44140625" customWidth="1"/>
    <col min="12060" max="12060" width="7.5546875" customWidth="1"/>
    <col min="12061" max="12062" width="8.109375" customWidth="1"/>
    <col min="12291" max="12292" width="8.109375" customWidth="1"/>
    <col min="12294" max="12294" width="5.6640625" customWidth="1"/>
    <col min="12295" max="12295" width="14.6640625" customWidth="1"/>
    <col min="12296" max="12296" width="26.5546875" bestFit="1" customWidth="1"/>
    <col min="12297" max="12297" width="11.44140625" customWidth="1"/>
    <col min="12298" max="12298" width="8.6640625" customWidth="1"/>
    <col min="12299" max="12299" width="10.5546875" bestFit="1" customWidth="1"/>
    <col min="12300" max="12300" width="6.6640625" customWidth="1"/>
    <col min="12301" max="12301" width="7.5546875" customWidth="1"/>
    <col min="12302" max="12302" width="7.6640625" bestFit="1" customWidth="1"/>
    <col min="12303" max="12304" width="7.5546875" customWidth="1"/>
    <col min="12305" max="12305" width="7.88671875" customWidth="1"/>
    <col min="12306" max="12306" width="5.6640625" customWidth="1"/>
    <col min="12307" max="12307" width="11.5546875" customWidth="1"/>
    <col min="12308" max="12308" width="8.109375" customWidth="1"/>
    <col min="12309" max="12309" width="11.33203125" customWidth="1"/>
    <col min="12310" max="12310" width="5.6640625" customWidth="1"/>
    <col min="12311" max="12311" width="6.6640625" customWidth="1"/>
    <col min="12312" max="12312" width="11.44140625" customWidth="1"/>
    <col min="12313" max="12313" width="8.109375" customWidth="1"/>
    <col min="12314" max="12314" width="8.5546875" bestFit="1" customWidth="1"/>
    <col min="12315" max="12315" width="7.44140625" customWidth="1"/>
    <col min="12316" max="12316" width="7.5546875" customWidth="1"/>
    <col min="12317" max="12318" width="8.109375" customWidth="1"/>
    <col min="12547" max="12548" width="8.109375" customWidth="1"/>
    <col min="12550" max="12550" width="5.6640625" customWidth="1"/>
    <col min="12551" max="12551" width="14.6640625" customWidth="1"/>
    <col min="12552" max="12552" width="26.5546875" bestFit="1" customWidth="1"/>
    <col min="12553" max="12553" width="11.44140625" customWidth="1"/>
    <col min="12554" max="12554" width="8.6640625" customWidth="1"/>
    <col min="12555" max="12555" width="10.5546875" bestFit="1" customWidth="1"/>
    <col min="12556" max="12556" width="6.6640625" customWidth="1"/>
    <col min="12557" max="12557" width="7.5546875" customWidth="1"/>
    <col min="12558" max="12558" width="7.6640625" bestFit="1" customWidth="1"/>
    <col min="12559" max="12560" width="7.5546875" customWidth="1"/>
    <col min="12561" max="12561" width="7.88671875" customWidth="1"/>
    <col min="12562" max="12562" width="5.6640625" customWidth="1"/>
    <col min="12563" max="12563" width="11.5546875" customWidth="1"/>
    <col min="12564" max="12564" width="8.109375" customWidth="1"/>
    <col min="12565" max="12565" width="11.33203125" customWidth="1"/>
    <col min="12566" max="12566" width="5.6640625" customWidth="1"/>
    <col min="12567" max="12567" width="6.6640625" customWidth="1"/>
    <col min="12568" max="12568" width="11.44140625" customWidth="1"/>
    <col min="12569" max="12569" width="8.109375" customWidth="1"/>
    <col min="12570" max="12570" width="8.5546875" bestFit="1" customWidth="1"/>
    <col min="12571" max="12571" width="7.44140625" customWidth="1"/>
    <col min="12572" max="12572" width="7.5546875" customWidth="1"/>
    <col min="12573" max="12574" width="8.109375" customWidth="1"/>
    <col min="12803" max="12804" width="8.109375" customWidth="1"/>
    <col min="12806" max="12806" width="5.6640625" customWidth="1"/>
    <col min="12807" max="12807" width="14.6640625" customWidth="1"/>
    <col min="12808" max="12808" width="26.5546875" bestFit="1" customWidth="1"/>
    <col min="12809" max="12809" width="11.44140625" customWidth="1"/>
    <col min="12810" max="12810" width="8.6640625" customWidth="1"/>
    <col min="12811" max="12811" width="10.5546875" bestFit="1" customWidth="1"/>
    <col min="12812" max="12812" width="6.6640625" customWidth="1"/>
    <col min="12813" max="12813" width="7.5546875" customWidth="1"/>
    <col min="12814" max="12814" width="7.6640625" bestFit="1" customWidth="1"/>
    <col min="12815" max="12816" width="7.5546875" customWidth="1"/>
    <col min="12817" max="12817" width="7.88671875" customWidth="1"/>
    <col min="12818" max="12818" width="5.6640625" customWidth="1"/>
    <col min="12819" max="12819" width="11.5546875" customWidth="1"/>
    <col min="12820" max="12820" width="8.109375" customWidth="1"/>
    <col min="12821" max="12821" width="11.33203125" customWidth="1"/>
    <col min="12822" max="12822" width="5.6640625" customWidth="1"/>
    <col min="12823" max="12823" width="6.6640625" customWidth="1"/>
    <col min="12824" max="12824" width="11.44140625" customWidth="1"/>
    <col min="12825" max="12825" width="8.109375" customWidth="1"/>
    <col min="12826" max="12826" width="8.5546875" bestFit="1" customWidth="1"/>
    <col min="12827" max="12827" width="7.44140625" customWidth="1"/>
    <col min="12828" max="12828" width="7.5546875" customWidth="1"/>
    <col min="12829" max="12830" width="8.109375" customWidth="1"/>
    <col min="13059" max="13060" width="8.109375" customWidth="1"/>
    <col min="13062" max="13062" width="5.6640625" customWidth="1"/>
    <col min="13063" max="13063" width="14.6640625" customWidth="1"/>
    <col min="13064" max="13064" width="26.5546875" bestFit="1" customWidth="1"/>
    <col min="13065" max="13065" width="11.44140625" customWidth="1"/>
    <col min="13066" max="13066" width="8.6640625" customWidth="1"/>
    <col min="13067" max="13067" width="10.5546875" bestFit="1" customWidth="1"/>
    <col min="13068" max="13068" width="6.6640625" customWidth="1"/>
    <col min="13069" max="13069" width="7.5546875" customWidth="1"/>
    <col min="13070" max="13070" width="7.6640625" bestFit="1" customWidth="1"/>
    <col min="13071" max="13072" width="7.5546875" customWidth="1"/>
    <col min="13073" max="13073" width="7.88671875" customWidth="1"/>
    <col min="13074" max="13074" width="5.6640625" customWidth="1"/>
    <col min="13075" max="13075" width="11.5546875" customWidth="1"/>
    <col min="13076" max="13076" width="8.109375" customWidth="1"/>
    <col min="13077" max="13077" width="11.33203125" customWidth="1"/>
    <col min="13078" max="13078" width="5.6640625" customWidth="1"/>
    <col min="13079" max="13079" width="6.6640625" customWidth="1"/>
    <col min="13080" max="13080" width="11.44140625" customWidth="1"/>
    <col min="13081" max="13081" width="8.109375" customWidth="1"/>
    <col min="13082" max="13082" width="8.5546875" bestFit="1" customWidth="1"/>
    <col min="13083" max="13083" width="7.44140625" customWidth="1"/>
    <col min="13084" max="13084" width="7.5546875" customWidth="1"/>
    <col min="13085" max="13086" width="8.109375" customWidth="1"/>
    <col min="13315" max="13316" width="8.109375" customWidth="1"/>
    <col min="13318" max="13318" width="5.6640625" customWidth="1"/>
    <col min="13319" max="13319" width="14.6640625" customWidth="1"/>
    <col min="13320" max="13320" width="26.5546875" bestFit="1" customWidth="1"/>
    <col min="13321" max="13321" width="11.44140625" customWidth="1"/>
    <col min="13322" max="13322" width="8.6640625" customWidth="1"/>
    <col min="13323" max="13323" width="10.5546875" bestFit="1" customWidth="1"/>
    <col min="13324" max="13324" width="6.6640625" customWidth="1"/>
    <col min="13325" max="13325" width="7.5546875" customWidth="1"/>
    <col min="13326" max="13326" width="7.6640625" bestFit="1" customWidth="1"/>
    <col min="13327" max="13328" width="7.5546875" customWidth="1"/>
    <col min="13329" max="13329" width="7.88671875" customWidth="1"/>
    <col min="13330" max="13330" width="5.6640625" customWidth="1"/>
    <col min="13331" max="13331" width="11.5546875" customWidth="1"/>
    <col min="13332" max="13332" width="8.109375" customWidth="1"/>
    <col min="13333" max="13333" width="11.33203125" customWidth="1"/>
    <col min="13334" max="13334" width="5.6640625" customWidth="1"/>
    <col min="13335" max="13335" width="6.6640625" customWidth="1"/>
    <col min="13336" max="13336" width="11.44140625" customWidth="1"/>
    <col min="13337" max="13337" width="8.109375" customWidth="1"/>
    <col min="13338" max="13338" width="8.5546875" bestFit="1" customWidth="1"/>
    <col min="13339" max="13339" width="7.44140625" customWidth="1"/>
    <col min="13340" max="13340" width="7.5546875" customWidth="1"/>
    <col min="13341" max="13342" width="8.109375" customWidth="1"/>
    <col min="13571" max="13572" width="8.109375" customWidth="1"/>
    <col min="13574" max="13574" width="5.6640625" customWidth="1"/>
    <col min="13575" max="13575" width="14.6640625" customWidth="1"/>
    <col min="13576" max="13576" width="26.5546875" bestFit="1" customWidth="1"/>
    <col min="13577" max="13577" width="11.44140625" customWidth="1"/>
    <col min="13578" max="13578" width="8.6640625" customWidth="1"/>
    <col min="13579" max="13579" width="10.5546875" bestFit="1" customWidth="1"/>
    <col min="13580" max="13580" width="6.6640625" customWidth="1"/>
    <col min="13581" max="13581" width="7.5546875" customWidth="1"/>
    <col min="13582" max="13582" width="7.6640625" bestFit="1" customWidth="1"/>
    <col min="13583" max="13584" width="7.5546875" customWidth="1"/>
    <col min="13585" max="13585" width="7.88671875" customWidth="1"/>
    <col min="13586" max="13586" width="5.6640625" customWidth="1"/>
    <col min="13587" max="13587" width="11.5546875" customWidth="1"/>
    <col min="13588" max="13588" width="8.109375" customWidth="1"/>
    <col min="13589" max="13589" width="11.33203125" customWidth="1"/>
    <col min="13590" max="13590" width="5.6640625" customWidth="1"/>
    <col min="13591" max="13591" width="6.6640625" customWidth="1"/>
    <col min="13592" max="13592" width="11.44140625" customWidth="1"/>
    <col min="13593" max="13593" width="8.109375" customWidth="1"/>
    <col min="13594" max="13594" width="8.5546875" bestFit="1" customWidth="1"/>
    <col min="13595" max="13595" width="7.44140625" customWidth="1"/>
    <col min="13596" max="13596" width="7.5546875" customWidth="1"/>
    <col min="13597" max="13598" width="8.109375" customWidth="1"/>
    <col min="13827" max="13828" width="8.109375" customWidth="1"/>
    <col min="13830" max="13830" width="5.6640625" customWidth="1"/>
    <col min="13831" max="13831" width="14.6640625" customWidth="1"/>
    <col min="13832" max="13832" width="26.5546875" bestFit="1" customWidth="1"/>
    <col min="13833" max="13833" width="11.44140625" customWidth="1"/>
    <col min="13834" max="13834" width="8.6640625" customWidth="1"/>
    <col min="13835" max="13835" width="10.5546875" bestFit="1" customWidth="1"/>
    <col min="13836" max="13836" width="6.6640625" customWidth="1"/>
    <col min="13837" max="13837" width="7.5546875" customWidth="1"/>
    <col min="13838" max="13838" width="7.6640625" bestFit="1" customWidth="1"/>
    <col min="13839" max="13840" width="7.5546875" customWidth="1"/>
    <col min="13841" max="13841" width="7.88671875" customWidth="1"/>
    <col min="13842" max="13842" width="5.6640625" customWidth="1"/>
    <col min="13843" max="13843" width="11.5546875" customWidth="1"/>
    <col min="13844" max="13844" width="8.109375" customWidth="1"/>
    <col min="13845" max="13845" width="11.33203125" customWidth="1"/>
    <col min="13846" max="13846" width="5.6640625" customWidth="1"/>
    <col min="13847" max="13847" width="6.6640625" customWidth="1"/>
    <col min="13848" max="13848" width="11.44140625" customWidth="1"/>
    <col min="13849" max="13849" width="8.109375" customWidth="1"/>
    <col min="13850" max="13850" width="8.5546875" bestFit="1" customWidth="1"/>
    <col min="13851" max="13851" width="7.44140625" customWidth="1"/>
    <col min="13852" max="13852" width="7.5546875" customWidth="1"/>
    <col min="13853" max="13854" width="8.109375" customWidth="1"/>
    <col min="14083" max="14084" width="8.109375" customWidth="1"/>
    <col min="14086" max="14086" width="5.6640625" customWidth="1"/>
    <col min="14087" max="14087" width="14.6640625" customWidth="1"/>
    <col min="14088" max="14088" width="26.5546875" bestFit="1" customWidth="1"/>
    <col min="14089" max="14089" width="11.44140625" customWidth="1"/>
    <col min="14090" max="14090" width="8.6640625" customWidth="1"/>
    <col min="14091" max="14091" width="10.5546875" bestFit="1" customWidth="1"/>
    <col min="14092" max="14092" width="6.6640625" customWidth="1"/>
    <col min="14093" max="14093" width="7.5546875" customWidth="1"/>
    <col min="14094" max="14094" width="7.6640625" bestFit="1" customWidth="1"/>
    <col min="14095" max="14096" width="7.5546875" customWidth="1"/>
    <col min="14097" max="14097" width="7.88671875" customWidth="1"/>
    <col min="14098" max="14098" width="5.6640625" customWidth="1"/>
    <col min="14099" max="14099" width="11.5546875" customWidth="1"/>
    <col min="14100" max="14100" width="8.109375" customWidth="1"/>
    <col min="14101" max="14101" width="11.33203125" customWidth="1"/>
    <col min="14102" max="14102" width="5.6640625" customWidth="1"/>
    <col min="14103" max="14103" width="6.6640625" customWidth="1"/>
    <col min="14104" max="14104" width="11.44140625" customWidth="1"/>
    <col min="14105" max="14105" width="8.109375" customWidth="1"/>
    <col min="14106" max="14106" width="8.5546875" bestFit="1" customWidth="1"/>
    <col min="14107" max="14107" width="7.44140625" customWidth="1"/>
    <col min="14108" max="14108" width="7.5546875" customWidth="1"/>
    <col min="14109" max="14110" width="8.109375" customWidth="1"/>
    <col min="14339" max="14340" width="8.109375" customWidth="1"/>
    <col min="14342" max="14342" width="5.6640625" customWidth="1"/>
    <col min="14343" max="14343" width="14.6640625" customWidth="1"/>
    <col min="14344" max="14344" width="26.5546875" bestFit="1" customWidth="1"/>
    <col min="14345" max="14345" width="11.44140625" customWidth="1"/>
    <col min="14346" max="14346" width="8.6640625" customWidth="1"/>
    <col min="14347" max="14347" width="10.5546875" bestFit="1" customWidth="1"/>
    <col min="14348" max="14348" width="6.6640625" customWidth="1"/>
    <col min="14349" max="14349" width="7.5546875" customWidth="1"/>
    <col min="14350" max="14350" width="7.6640625" bestFit="1" customWidth="1"/>
    <col min="14351" max="14352" width="7.5546875" customWidth="1"/>
    <col min="14353" max="14353" width="7.88671875" customWidth="1"/>
    <col min="14354" max="14354" width="5.6640625" customWidth="1"/>
    <col min="14355" max="14355" width="11.5546875" customWidth="1"/>
    <col min="14356" max="14356" width="8.109375" customWidth="1"/>
    <col min="14357" max="14357" width="11.33203125" customWidth="1"/>
    <col min="14358" max="14358" width="5.6640625" customWidth="1"/>
    <col min="14359" max="14359" width="6.6640625" customWidth="1"/>
    <col min="14360" max="14360" width="11.44140625" customWidth="1"/>
    <col min="14361" max="14361" width="8.109375" customWidth="1"/>
    <col min="14362" max="14362" width="8.5546875" bestFit="1" customWidth="1"/>
    <col min="14363" max="14363" width="7.44140625" customWidth="1"/>
    <col min="14364" max="14364" width="7.5546875" customWidth="1"/>
    <col min="14365" max="14366" width="8.109375" customWidth="1"/>
    <col min="14595" max="14596" width="8.109375" customWidth="1"/>
    <col min="14598" max="14598" width="5.6640625" customWidth="1"/>
    <col min="14599" max="14599" width="14.6640625" customWidth="1"/>
    <col min="14600" max="14600" width="26.5546875" bestFit="1" customWidth="1"/>
    <col min="14601" max="14601" width="11.44140625" customWidth="1"/>
    <col min="14602" max="14602" width="8.6640625" customWidth="1"/>
    <col min="14603" max="14603" width="10.5546875" bestFit="1" customWidth="1"/>
    <col min="14604" max="14604" width="6.6640625" customWidth="1"/>
    <col min="14605" max="14605" width="7.5546875" customWidth="1"/>
    <col min="14606" max="14606" width="7.6640625" bestFit="1" customWidth="1"/>
    <col min="14607" max="14608" width="7.5546875" customWidth="1"/>
    <col min="14609" max="14609" width="7.88671875" customWidth="1"/>
    <col min="14610" max="14610" width="5.6640625" customWidth="1"/>
    <col min="14611" max="14611" width="11.5546875" customWidth="1"/>
    <col min="14612" max="14612" width="8.109375" customWidth="1"/>
    <col min="14613" max="14613" width="11.33203125" customWidth="1"/>
    <col min="14614" max="14614" width="5.6640625" customWidth="1"/>
    <col min="14615" max="14615" width="6.6640625" customWidth="1"/>
    <col min="14616" max="14616" width="11.44140625" customWidth="1"/>
    <col min="14617" max="14617" width="8.109375" customWidth="1"/>
    <col min="14618" max="14618" width="8.5546875" bestFit="1" customWidth="1"/>
    <col min="14619" max="14619" width="7.44140625" customWidth="1"/>
    <col min="14620" max="14620" width="7.5546875" customWidth="1"/>
    <col min="14621" max="14622" width="8.109375" customWidth="1"/>
    <col min="14851" max="14852" width="8.109375" customWidth="1"/>
    <col min="14854" max="14854" width="5.6640625" customWidth="1"/>
    <col min="14855" max="14855" width="14.6640625" customWidth="1"/>
    <col min="14856" max="14856" width="26.5546875" bestFit="1" customWidth="1"/>
    <col min="14857" max="14857" width="11.44140625" customWidth="1"/>
    <col min="14858" max="14858" width="8.6640625" customWidth="1"/>
    <col min="14859" max="14859" width="10.5546875" bestFit="1" customWidth="1"/>
    <col min="14860" max="14860" width="6.6640625" customWidth="1"/>
    <col min="14861" max="14861" width="7.5546875" customWidth="1"/>
    <col min="14862" max="14862" width="7.6640625" bestFit="1" customWidth="1"/>
    <col min="14863" max="14864" width="7.5546875" customWidth="1"/>
    <col min="14865" max="14865" width="7.88671875" customWidth="1"/>
    <col min="14866" max="14866" width="5.6640625" customWidth="1"/>
    <col min="14867" max="14867" width="11.5546875" customWidth="1"/>
    <col min="14868" max="14868" width="8.109375" customWidth="1"/>
    <col min="14869" max="14869" width="11.33203125" customWidth="1"/>
    <col min="14870" max="14870" width="5.6640625" customWidth="1"/>
    <col min="14871" max="14871" width="6.6640625" customWidth="1"/>
    <col min="14872" max="14872" width="11.44140625" customWidth="1"/>
    <col min="14873" max="14873" width="8.109375" customWidth="1"/>
    <col min="14874" max="14874" width="8.5546875" bestFit="1" customWidth="1"/>
    <col min="14875" max="14875" width="7.44140625" customWidth="1"/>
    <col min="14876" max="14876" width="7.5546875" customWidth="1"/>
    <col min="14877" max="14878" width="8.109375" customWidth="1"/>
    <col min="15107" max="15108" width="8.109375" customWidth="1"/>
    <col min="15110" max="15110" width="5.6640625" customWidth="1"/>
    <col min="15111" max="15111" width="14.6640625" customWidth="1"/>
    <col min="15112" max="15112" width="26.5546875" bestFit="1" customWidth="1"/>
    <col min="15113" max="15113" width="11.44140625" customWidth="1"/>
    <col min="15114" max="15114" width="8.6640625" customWidth="1"/>
    <col min="15115" max="15115" width="10.5546875" bestFit="1" customWidth="1"/>
    <col min="15116" max="15116" width="6.6640625" customWidth="1"/>
    <col min="15117" max="15117" width="7.5546875" customWidth="1"/>
    <col min="15118" max="15118" width="7.6640625" bestFit="1" customWidth="1"/>
    <col min="15119" max="15120" width="7.5546875" customWidth="1"/>
    <col min="15121" max="15121" width="7.88671875" customWidth="1"/>
    <col min="15122" max="15122" width="5.6640625" customWidth="1"/>
    <col min="15123" max="15123" width="11.5546875" customWidth="1"/>
    <col min="15124" max="15124" width="8.109375" customWidth="1"/>
    <col min="15125" max="15125" width="11.33203125" customWidth="1"/>
    <col min="15126" max="15126" width="5.6640625" customWidth="1"/>
    <col min="15127" max="15127" width="6.6640625" customWidth="1"/>
    <col min="15128" max="15128" width="11.44140625" customWidth="1"/>
    <col min="15129" max="15129" width="8.109375" customWidth="1"/>
    <col min="15130" max="15130" width="8.5546875" bestFit="1" customWidth="1"/>
    <col min="15131" max="15131" width="7.44140625" customWidth="1"/>
    <col min="15132" max="15132" width="7.5546875" customWidth="1"/>
    <col min="15133" max="15134" width="8.109375" customWidth="1"/>
    <col min="15363" max="15364" width="8.109375" customWidth="1"/>
    <col min="15366" max="15366" width="5.6640625" customWidth="1"/>
    <col min="15367" max="15367" width="14.6640625" customWidth="1"/>
    <col min="15368" max="15368" width="26.5546875" bestFit="1" customWidth="1"/>
    <col min="15369" max="15369" width="11.44140625" customWidth="1"/>
    <col min="15370" max="15370" width="8.6640625" customWidth="1"/>
    <col min="15371" max="15371" width="10.5546875" bestFit="1" customWidth="1"/>
    <col min="15372" max="15372" width="6.6640625" customWidth="1"/>
    <col min="15373" max="15373" width="7.5546875" customWidth="1"/>
    <col min="15374" max="15374" width="7.6640625" bestFit="1" customWidth="1"/>
    <col min="15375" max="15376" width="7.5546875" customWidth="1"/>
    <col min="15377" max="15377" width="7.88671875" customWidth="1"/>
    <col min="15378" max="15378" width="5.6640625" customWidth="1"/>
    <col min="15379" max="15379" width="11.5546875" customWidth="1"/>
    <col min="15380" max="15380" width="8.109375" customWidth="1"/>
    <col min="15381" max="15381" width="11.33203125" customWidth="1"/>
    <col min="15382" max="15382" width="5.6640625" customWidth="1"/>
    <col min="15383" max="15383" width="6.6640625" customWidth="1"/>
    <col min="15384" max="15384" width="11.44140625" customWidth="1"/>
    <col min="15385" max="15385" width="8.109375" customWidth="1"/>
    <col min="15386" max="15386" width="8.5546875" bestFit="1" customWidth="1"/>
    <col min="15387" max="15387" width="7.44140625" customWidth="1"/>
    <col min="15388" max="15388" width="7.5546875" customWidth="1"/>
    <col min="15389" max="15390" width="8.109375" customWidth="1"/>
    <col min="15619" max="15620" width="8.109375" customWidth="1"/>
    <col min="15622" max="15622" width="5.6640625" customWidth="1"/>
    <col min="15623" max="15623" width="14.6640625" customWidth="1"/>
    <col min="15624" max="15624" width="26.5546875" bestFit="1" customWidth="1"/>
    <col min="15625" max="15625" width="11.44140625" customWidth="1"/>
    <col min="15626" max="15626" width="8.6640625" customWidth="1"/>
    <col min="15627" max="15627" width="10.5546875" bestFit="1" customWidth="1"/>
    <col min="15628" max="15628" width="6.6640625" customWidth="1"/>
    <col min="15629" max="15629" width="7.5546875" customWidth="1"/>
    <col min="15630" max="15630" width="7.6640625" bestFit="1" customWidth="1"/>
    <col min="15631" max="15632" width="7.5546875" customWidth="1"/>
    <col min="15633" max="15633" width="7.88671875" customWidth="1"/>
    <col min="15634" max="15634" width="5.6640625" customWidth="1"/>
    <col min="15635" max="15635" width="11.5546875" customWidth="1"/>
    <col min="15636" max="15636" width="8.109375" customWidth="1"/>
    <col min="15637" max="15637" width="11.33203125" customWidth="1"/>
    <col min="15638" max="15638" width="5.6640625" customWidth="1"/>
    <col min="15639" max="15639" width="6.6640625" customWidth="1"/>
    <col min="15640" max="15640" width="11.44140625" customWidth="1"/>
    <col min="15641" max="15641" width="8.109375" customWidth="1"/>
    <col min="15642" max="15642" width="8.5546875" bestFit="1" customWidth="1"/>
    <col min="15643" max="15643" width="7.44140625" customWidth="1"/>
    <col min="15644" max="15644" width="7.5546875" customWidth="1"/>
    <col min="15645" max="15646" width="8.109375" customWidth="1"/>
    <col min="15875" max="15876" width="8.109375" customWidth="1"/>
    <col min="15878" max="15878" width="5.6640625" customWidth="1"/>
    <col min="15879" max="15879" width="14.6640625" customWidth="1"/>
    <col min="15880" max="15880" width="26.5546875" bestFit="1" customWidth="1"/>
    <col min="15881" max="15881" width="11.44140625" customWidth="1"/>
    <col min="15882" max="15882" width="8.6640625" customWidth="1"/>
    <col min="15883" max="15883" width="10.5546875" bestFit="1" customWidth="1"/>
    <col min="15884" max="15884" width="6.6640625" customWidth="1"/>
    <col min="15885" max="15885" width="7.5546875" customWidth="1"/>
    <col min="15886" max="15886" width="7.6640625" bestFit="1" customWidth="1"/>
    <col min="15887" max="15888" width="7.5546875" customWidth="1"/>
    <col min="15889" max="15889" width="7.88671875" customWidth="1"/>
    <col min="15890" max="15890" width="5.6640625" customWidth="1"/>
    <col min="15891" max="15891" width="11.5546875" customWidth="1"/>
    <col min="15892" max="15892" width="8.109375" customWidth="1"/>
    <col min="15893" max="15893" width="11.33203125" customWidth="1"/>
    <col min="15894" max="15894" width="5.6640625" customWidth="1"/>
    <col min="15895" max="15895" width="6.6640625" customWidth="1"/>
    <col min="15896" max="15896" width="11.44140625" customWidth="1"/>
    <col min="15897" max="15897" width="8.109375" customWidth="1"/>
    <col min="15898" max="15898" width="8.5546875" bestFit="1" customWidth="1"/>
    <col min="15899" max="15899" width="7.44140625" customWidth="1"/>
    <col min="15900" max="15900" width="7.5546875" customWidth="1"/>
    <col min="15901" max="15902" width="8.109375" customWidth="1"/>
    <col min="16131" max="16132" width="8.109375" customWidth="1"/>
    <col min="16134" max="16134" width="5.6640625" customWidth="1"/>
    <col min="16135" max="16135" width="14.6640625" customWidth="1"/>
    <col min="16136" max="16136" width="26.5546875" bestFit="1" customWidth="1"/>
    <col min="16137" max="16137" width="11.44140625" customWidth="1"/>
    <col min="16138" max="16138" width="8.6640625" customWidth="1"/>
    <col min="16139" max="16139" width="10.5546875" bestFit="1" customWidth="1"/>
    <col min="16140" max="16140" width="6.6640625" customWidth="1"/>
    <col min="16141" max="16141" width="7.5546875" customWidth="1"/>
    <col min="16142" max="16142" width="7.6640625" bestFit="1" customWidth="1"/>
    <col min="16143" max="16144" width="7.5546875" customWidth="1"/>
    <col min="16145" max="16145" width="7.88671875" customWidth="1"/>
    <col min="16146" max="16146" width="5.6640625" customWidth="1"/>
    <col min="16147" max="16147" width="11.5546875" customWidth="1"/>
    <col min="16148" max="16148" width="8.109375" customWidth="1"/>
    <col min="16149" max="16149" width="11.33203125" customWidth="1"/>
    <col min="16150" max="16150" width="5.6640625" customWidth="1"/>
    <col min="16151" max="16151" width="6.6640625" customWidth="1"/>
    <col min="16152" max="16152" width="11.44140625" customWidth="1"/>
    <col min="16153" max="16153" width="8.109375" customWidth="1"/>
    <col min="16154" max="16154" width="8.5546875" bestFit="1" customWidth="1"/>
    <col min="16155" max="16155" width="7.44140625" customWidth="1"/>
    <col min="16156" max="16156" width="7.5546875" customWidth="1"/>
    <col min="16157" max="16158" width="8.109375" customWidth="1"/>
  </cols>
  <sheetData>
    <row r="1" spans="1:30" s="272" customFormat="1" ht="13.2" x14ac:dyDescent="0.25">
      <c r="A1" s="25" t="s">
        <v>308</v>
      </c>
      <c r="B1" s="25" t="s">
        <v>309</v>
      </c>
      <c r="C1" s="22"/>
      <c r="D1" s="275" t="s">
        <v>310</v>
      </c>
      <c r="E1" s="275" t="s">
        <v>311</v>
      </c>
      <c r="F1" s="276" t="s">
        <v>42</v>
      </c>
      <c r="G1" s="276" t="s">
        <v>42</v>
      </c>
      <c r="H1" s="277"/>
      <c r="I1" s="22"/>
      <c r="J1" s="25" t="s">
        <v>312</v>
      </c>
      <c r="K1" s="25" t="s">
        <v>313</v>
      </c>
      <c r="L1" s="23" t="s">
        <v>23</v>
      </c>
      <c r="M1" s="24" t="s">
        <v>24</v>
      </c>
      <c r="N1" s="366" t="s">
        <v>25</v>
      </c>
      <c r="O1" s="366" t="s">
        <v>26</v>
      </c>
      <c r="P1" s="23" t="s">
        <v>27</v>
      </c>
      <c r="Q1" s="366" t="s">
        <v>28</v>
      </c>
      <c r="R1" s="278" t="s">
        <v>29</v>
      </c>
      <c r="S1" s="366" t="s">
        <v>30</v>
      </c>
      <c r="T1" s="278" t="s">
        <v>31</v>
      </c>
      <c r="U1" s="366" t="s">
        <v>32</v>
      </c>
      <c r="V1" s="278" t="s">
        <v>33</v>
      </c>
      <c r="W1" s="25" t="s">
        <v>34</v>
      </c>
      <c r="X1" s="23" t="s">
        <v>35</v>
      </c>
      <c r="Y1" s="366" t="s">
        <v>306</v>
      </c>
      <c r="Z1" s="366" t="s">
        <v>314</v>
      </c>
      <c r="AA1" s="23" t="s">
        <v>168</v>
      </c>
      <c r="AB1" s="366" t="s">
        <v>168</v>
      </c>
      <c r="AC1" s="366" t="s">
        <v>36</v>
      </c>
      <c r="AD1" s="366" t="s">
        <v>37</v>
      </c>
    </row>
    <row r="2" spans="1:30" s="273" customFormat="1" ht="13.2" x14ac:dyDescent="0.25">
      <c r="A2" s="27" t="s">
        <v>315</v>
      </c>
      <c r="B2" s="27" t="s">
        <v>316</v>
      </c>
      <c r="C2" s="27" t="s">
        <v>41</v>
      </c>
      <c r="D2" s="279" t="s">
        <v>317</v>
      </c>
      <c r="E2" s="279" t="s">
        <v>316</v>
      </c>
      <c r="F2" s="280" t="s">
        <v>318</v>
      </c>
      <c r="G2" s="280" t="s">
        <v>319</v>
      </c>
      <c r="H2" s="250" t="s">
        <v>43</v>
      </c>
      <c r="I2" s="27" t="s">
        <v>44</v>
      </c>
      <c r="J2" s="27" t="s">
        <v>320</v>
      </c>
      <c r="K2" s="27" t="s">
        <v>321</v>
      </c>
      <c r="L2" s="28" t="s">
        <v>45</v>
      </c>
      <c r="M2" s="29" t="s">
        <v>18</v>
      </c>
      <c r="N2" s="367" t="s">
        <v>46</v>
      </c>
      <c r="O2" s="367" t="s">
        <v>46</v>
      </c>
      <c r="P2" s="28" t="s">
        <v>47</v>
      </c>
      <c r="Q2" s="367" t="s">
        <v>48</v>
      </c>
      <c r="R2" s="281" t="s">
        <v>49</v>
      </c>
      <c r="S2" s="367" t="s">
        <v>50</v>
      </c>
      <c r="T2" s="281" t="s">
        <v>51</v>
      </c>
      <c r="U2" s="367" t="s">
        <v>49</v>
      </c>
      <c r="V2" s="281" t="s">
        <v>52</v>
      </c>
      <c r="W2" s="27" t="s">
        <v>49</v>
      </c>
      <c r="X2" s="28" t="s">
        <v>49</v>
      </c>
      <c r="Y2" s="367" t="s">
        <v>49</v>
      </c>
      <c r="Z2" s="367" t="s">
        <v>49</v>
      </c>
      <c r="AA2" s="28" t="s">
        <v>169</v>
      </c>
      <c r="AB2" s="367" t="s">
        <v>170</v>
      </c>
      <c r="AC2" s="367" t="s">
        <v>53</v>
      </c>
      <c r="AD2" s="367" t="s">
        <v>54</v>
      </c>
    </row>
    <row r="3" spans="1:30" s="274" customFormat="1" x14ac:dyDescent="0.3">
      <c r="A3" s="282" t="s">
        <v>322</v>
      </c>
      <c r="B3" s="283">
        <v>42489</v>
      </c>
      <c r="C3" s="284">
        <v>183025</v>
      </c>
      <c r="D3" s="284" t="s">
        <v>323</v>
      </c>
      <c r="E3" s="283">
        <v>42496</v>
      </c>
      <c r="F3" s="285">
        <v>144</v>
      </c>
      <c r="G3" s="285">
        <v>1</v>
      </c>
      <c r="H3" s="282" t="s">
        <v>103</v>
      </c>
      <c r="I3" s="282" t="s">
        <v>324</v>
      </c>
      <c r="J3" s="286">
        <v>42489</v>
      </c>
      <c r="K3" s="287" t="s">
        <v>103</v>
      </c>
      <c r="L3" s="282">
        <v>1</v>
      </c>
      <c r="M3" s="288">
        <v>11932</v>
      </c>
      <c r="N3" s="289">
        <f t="shared" ref="N3:N30" si="0">G3/L3</f>
        <v>1</v>
      </c>
      <c r="O3" s="289">
        <f t="shared" ref="O3:O18" si="1">ROUNDUP(N3,0)</f>
        <v>1</v>
      </c>
      <c r="P3" s="290">
        <v>650</v>
      </c>
      <c r="Q3" s="289">
        <f t="shared" ref="Q3:Q18" si="2">M3/P3</f>
        <v>18.356923076923078</v>
      </c>
      <c r="R3" s="282">
        <v>15</v>
      </c>
      <c r="S3" s="291">
        <f t="shared" ref="S3:S30" si="3">G3*0.5</f>
        <v>0.5</v>
      </c>
      <c r="T3" s="292">
        <v>5</v>
      </c>
      <c r="U3" s="291">
        <f t="shared" ref="U3:U18" si="4">(T3*0.167)*O3</f>
        <v>0.83500000000000008</v>
      </c>
      <c r="V3" s="292">
        <v>34</v>
      </c>
      <c r="W3" s="291">
        <f t="shared" ref="W3:W18" si="5">(V3*N3)*0.083</f>
        <v>2.8220000000000001</v>
      </c>
      <c r="X3" s="291">
        <f t="shared" ref="X3:X18" si="6">(0.5*L3)*O3</f>
        <v>0.5</v>
      </c>
      <c r="Y3" s="291">
        <f>1.76*(L3*2)</f>
        <v>3.52</v>
      </c>
      <c r="Z3" s="289">
        <f t="shared" ref="Z3:Z30" si="7">G3*(16/60)</f>
        <v>0.26666666666666666</v>
      </c>
      <c r="AA3" s="288"/>
      <c r="AB3" s="291">
        <f t="shared" ref="AB3:AB30" si="8">(AA3*0.167)*G3</f>
        <v>0</v>
      </c>
      <c r="AC3" s="293">
        <f t="shared" ref="AC3:AC18" si="9">(Q3*O3)+(R3+S3+U3+W3+X3+Y3+AB3)</f>
        <v>41.533923076923074</v>
      </c>
      <c r="AD3" s="293">
        <f t="shared" ref="AD3:AD18" si="10">AC3/60</f>
        <v>0.69223205128205123</v>
      </c>
    </row>
    <row r="4" spans="1:30" x14ac:dyDescent="0.3">
      <c r="A4" s="282"/>
      <c r="B4" s="283"/>
      <c r="C4" s="284"/>
      <c r="D4" s="284"/>
      <c r="E4" s="283"/>
      <c r="F4" s="282"/>
      <c r="G4" s="282"/>
      <c r="H4" s="282"/>
      <c r="I4" s="282"/>
      <c r="J4" s="286"/>
      <c r="K4" s="287"/>
      <c r="L4" s="282">
        <v>6</v>
      </c>
      <c r="M4" s="288"/>
      <c r="N4" s="294">
        <f t="shared" si="0"/>
        <v>0</v>
      </c>
      <c r="O4" s="294">
        <f t="shared" si="1"/>
        <v>0</v>
      </c>
      <c r="P4" s="290">
        <v>650</v>
      </c>
      <c r="Q4" s="294">
        <f t="shared" si="2"/>
        <v>0</v>
      </c>
      <c r="R4" s="282">
        <v>15</v>
      </c>
      <c r="S4" s="295">
        <f t="shared" si="3"/>
        <v>0</v>
      </c>
      <c r="T4" s="292">
        <v>7</v>
      </c>
      <c r="U4" s="295">
        <f t="shared" si="4"/>
        <v>0</v>
      </c>
      <c r="V4" s="292">
        <v>10</v>
      </c>
      <c r="W4" s="291">
        <f t="shared" si="5"/>
        <v>0</v>
      </c>
      <c r="X4" s="295">
        <f t="shared" si="6"/>
        <v>0</v>
      </c>
      <c r="Y4" s="291">
        <f>1.76*(L4*2)</f>
        <v>21.12</v>
      </c>
      <c r="Z4" s="289">
        <f t="shared" si="7"/>
        <v>0</v>
      </c>
      <c r="AA4" s="288"/>
      <c r="AB4" s="291">
        <f t="shared" si="8"/>
        <v>0</v>
      </c>
      <c r="AC4" s="293">
        <f t="shared" si="9"/>
        <v>36.120000000000005</v>
      </c>
      <c r="AD4" s="296">
        <f t="shared" si="10"/>
        <v>0.60200000000000009</v>
      </c>
    </row>
    <row r="5" spans="1:30" x14ac:dyDescent="0.3">
      <c r="A5" s="282"/>
      <c r="B5" s="283"/>
      <c r="C5" s="284"/>
      <c r="D5" s="284"/>
      <c r="E5" s="283"/>
      <c r="F5" s="282"/>
      <c r="G5" s="282"/>
      <c r="H5" s="282"/>
      <c r="I5" s="282"/>
      <c r="J5" s="286"/>
      <c r="K5" s="287"/>
      <c r="L5" s="282">
        <v>6</v>
      </c>
      <c r="M5" s="288"/>
      <c r="N5" s="294">
        <f t="shared" si="0"/>
        <v>0</v>
      </c>
      <c r="O5" s="294">
        <f t="shared" si="1"/>
        <v>0</v>
      </c>
      <c r="P5" s="290">
        <v>750</v>
      </c>
      <c r="Q5" s="294">
        <f t="shared" si="2"/>
        <v>0</v>
      </c>
      <c r="R5" s="282">
        <v>15</v>
      </c>
      <c r="S5" s="295">
        <f t="shared" si="3"/>
        <v>0</v>
      </c>
      <c r="T5" s="292">
        <v>1</v>
      </c>
      <c r="U5" s="295">
        <f t="shared" si="4"/>
        <v>0</v>
      </c>
      <c r="V5" s="292">
        <v>14</v>
      </c>
      <c r="W5" s="291">
        <f t="shared" si="5"/>
        <v>0</v>
      </c>
      <c r="X5" s="295">
        <f t="shared" si="6"/>
        <v>0</v>
      </c>
      <c r="Y5" s="291">
        <f t="shared" ref="Y5:Y30" si="11">1.76*(L5*2)</f>
        <v>21.12</v>
      </c>
      <c r="Z5" s="289">
        <f t="shared" si="7"/>
        <v>0</v>
      </c>
      <c r="AA5" s="288"/>
      <c r="AB5" s="291">
        <f t="shared" si="8"/>
        <v>0</v>
      </c>
      <c r="AC5" s="293">
        <f t="shared" si="9"/>
        <v>36.120000000000005</v>
      </c>
      <c r="AD5" s="296">
        <f t="shared" si="10"/>
        <v>0.60200000000000009</v>
      </c>
    </row>
    <row r="6" spans="1:30" x14ac:dyDescent="0.3">
      <c r="A6" s="282"/>
      <c r="B6" s="283"/>
      <c r="C6" s="284"/>
      <c r="D6" s="284"/>
      <c r="E6" s="283"/>
      <c r="F6" s="282"/>
      <c r="G6" s="282"/>
      <c r="H6" s="282"/>
      <c r="I6" s="282"/>
      <c r="J6" s="286"/>
      <c r="K6" s="287"/>
      <c r="L6" s="282">
        <v>6</v>
      </c>
      <c r="M6" s="288"/>
      <c r="N6" s="294">
        <f t="shared" si="0"/>
        <v>0</v>
      </c>
      <c r="O6" s="294">
        <f t="shared" si="1"/>
        <v>0</v>
      </c>
      <c r="P6" s="290">
        <v>750</v>
      </c>
      <c r="Q6" s="294">
        <f t="shared" si="2"/>
        <v>0</v>
      </c>
      <c r="R6" s="282">
        <v>15</v>
      </c>
      <c r="S6" s="295">
        <f t="shared" si="3"/>
        <v>0</v>
      </c>
      <c r="T6" s="292">
        <v>3</v>
      </c>
      <c r="U6" s="295">
        <f t="shared" si="4"/>
        <v>0</v>
      </c>
      <c r="V6" s="292">
        <v>3</v>
      </c>
      <c r="W6" s="291">
        <f t="shared" si="5"/>
        <v>0</v>
      </c>
      <c r="X6" s="295">
        <f t="shared" si="6"/>
        <v>0</v>
      </c>
      <c r="Y6" s="291">
        <f t="shared" si="11"/>
        <v>21.12</v>
      </c>
      <c r="Z6" s="289">
        <f t="shared" si="7"/>
        <v>0</v>
      </c>
      <c r="AA6" s="288"/>
      <c r="AB6" s="291">
        <f t="shared" si="8"/>
        <v>0</v>
      </c>
      <c r="AC6" s="293">
        <f t="shared" si="9"/>
        <v>36.120000000000005</v>
      </c>
      <c r="AD6" s="296">
        <f t="shared" si="10"/>
        <v>0.60200000000000009</v>
      </c>
    </row>
    <row r="7" spans="1:30" x14ac:dyDescent="0.3">
      <c r="A7" s="282"/>
      <c r="B7" s="283"/>
      <c r="C7" s="284"/>
      <c r="D7" s="284"/>
      <c r="E7" s="283"/>
      <c r="F7" s="282"/>
      <c r="G7" s="282"/>
      <c r="H7" s="282"/>
      <c r="I7" s="282"/>
      <c r="J7" s="286"/>
      <c r="K7" s="287"/>
      <c r="L7" s="282">
        <v>6</v>
      </c>
      <c r="M7" s="288"/>
      <c r="N7" s="294">
        <f t="shared" si="0"/>
        <v>0</v>
      </c>
      <c r="O7" s="294">
        <f t="shared" si="1"/>
        <v>0</v>
      </c>
      <c r="P7" s="290">
        <v>750</v>
      </c>
      <c r="Q7" s="294">
        <f t="shared" si="2"/>
        <v>0</v>
      </c>
      <c r="R7" s="282">
        <v>30</v>
      </c>
      <c r="S7" s="295">
        <f t="shared" si="3"/>
        <v>0</v>
      </c>
      <c r="T7" s="292">
        <v>6</v>
      </c>
      <c r="U7" s="295">
        <f t="shared" si="4"/>
        <v>0</v>
      </c>
      <c r="V7" s="292">
        <v>6</v>
      </c>
      <c r="W7" s="291">
        <f t="shared" si="5"/>
        <v>0</v>
      </c>
      <c r="X7" s="295">
        <f t="shared" si="6"/>
        <v>0</v>
      </c>
      <c r="Y7" s="291">
        <f t="shared" si="11"/>
        <v>21.12</v>
      </c>
      <c r="Z7" s="289">
        <f t="shared" si="7"/>
        <v>0</v>
      </c>
      <c r="AA7" s="288"/>
      <c r="AB7" s="291">
        <f t="shared" si="8"/>
        <v>0</v>
      </c>
      <c r="AC7" s="293">
        <f t="shared" si="9"/>
        <v>51.120000000000005</v>
      </c>
      <c r="AD7" s="296">
        <f t="shared" si="10"/>
        <v>0.85200000000000009</v>
      </c>
    </row>
    <row r="8" spans="1:30" x14ac:dyDescent="0.3">
      <c r="A8" s="282"/>
      <c r="B8" s="283"/>
      <c r="C8" s="284"/>
      <c r="D8" s="282"/>
      <c r="E8" s="283"/>
      <c r="F8" s="282"/>
      <c r="G8" s="282"/>
      <c r="H8" s="282"/>
      <c r="I8" s="282"/>
      <c r="J8" s="286"/>
      <c r="K8" s="287"/>
      <c r="L8" s="282">
        <v>6</v>
      </c>
      <c r="M8" s="297"/>
      <c r="N8" s="294">
        <f t="shared" si="0"/>
        <v>0</v>
      </c>
      <c r="O8" s="294">
        <f t="shared" si="1"/>
        <v>0</v>
      </c>
      <c r="P8" s="290">
        <v>750</v>
      </c>
      <c r="Q8" s="294">
        <f t="shared" si="2"/>
        <v>0</v>
      </c>
      <c r="R8" s="282">
        <v>15</v>
      </c>
      <c r="S8" s="295">
        <f t="shared" si="3"/>
        <v>0</v>
      </c>
      <c r="T8" s="292">
        <v>1</v>
      </c>
      <c r="U8" s="295">
        <f t="shared" si="4"/>
        <v>0</v>
      </c>
      <c r="V8" s="292">
        <v>1</v>
      </c>
      <c r="W8" s="291">
        <f t="shared" si="5"/>
        <v>0</v>
      </c>
      <c r="X8" s="295">
        <f t="shared" si="6"/>
        <v>0</v>
      </c>
      <c r="Y8" s="291">
        <f t="shared" si="11"/>
        <v>21.12</v>
      </c>
      <c r="Z8" s="289">
        <f t="shared" si="7"/>
        <v>0</v>
      </c>
      <c r="AA8" s="288"/>
      <c r="AB8" s="291">
        <f t="shared" si="8"/>
        <v>0</v>
      </c>
      <c r="AC8" s="293">
        <f t="shared" si="9"/>
        <v>36.120000000000005</v>
      </c>
      <c r="AD8" s="296">
        <f t="shared" si="10"/>
        <v>0.60200000000000009</v>
      </c>
    </row>
    <row r="9" spans="1:30" x14ac:dyDescent="0.3">
      <c r="A9" s="282"/>
      <c r="B9" s="283"/>
      <c r="C9" s="284"/>
      <c r="D9" s="282"/>
      <c r="E9" s="283"/>
      <c r="F9" s="282"/>
      <c r="G9" s="282"/>
      <c r="H9" s="282"/>
      <c r="I9" s="282"/>
      <c r="J9" s="286"/>
      <c r="K9" s="287"/>
      <c r="L9" s="282">
        <v>6</v>
      </c>
      <c r="M9" s="288"/>
      <c r="N9" s="294">
        <f t="shared" si="0"/>
        <v>0</v>
      </c>
      <c r="O9" s="294">
        <f t="shared" si="1"/>
        <v>0</v>
      </c>
      <c r="P9" s="290">
        <v>750</v>
      </c>
      <c r="Q9" s="294">
        <f t="shared" si="2"/>
        <v>0</v>
      </c>
      <c r="R9" s="282">
        <v>15</v>
      </c>
      <c r="S9" s="295">
        <f t="shared" si="3"/>
        <v>0</v>
      </c>
      <c r="T9" s="292">
        <v>1</v>
      </c>
      <c r="U9" s="295">
        <f t="shared" si="4"/>
        <v>0</v>
      </c>
      <c r="V9" s="292">
        <v>1</v>
      </c>
      <c r="W9" s="291">
        <f t="shared" si="5"/>
        <v>0</v>
      </c>
      <c r="X9" s="295">
        <f t="shared" si="6"/>
        <v>0</v>
      </c>
      <c r="Y9" s="291">
        <f t="shared" si="11"/>
        <v>21.12</v>
      </c>
      <c r="Z9" s="289">
        <f t="shared" si="7"/>
        <v>0</v>
      </c>
      <c r="AA9" s="288"/>
      <c r="AB9" s="291">
        <f t="shared" si="8"/>
        <v>0</v>
      </c>
      <c r="AC9" s="293">
        <f t="shared" si="9"/>
        <v>36.120000000000005</v>
      </c>
      <c r="AD9" s="296">
        <f t="shared" si="10"/>
        <v>0.60200000000000009</v>
      </c>
    </row>
    <row r="10" spans="1:30" x14ac:dyDescent="0.3">
      <c r="A10" s="282"/>
      <c r="B10" s="283"/>
      <c r="C10" s="284"/>
      <c r="D10" s="282"/>
      <c r="E10" s="283"/>
      <c r="F10" s="282"/>
      <c r="G10" s="282"/>
      <c r="H10" s="282"/>
      <c r="I10" s="282"/>
      <c r="J10" s="286"/>
      <c r="K10" s="287"/>
      <c r="L10" s="282">
        <v>6</v>
      </c>
      <c r="M10" s="288"/>
      <c r="N10" s="294">
        <f t="shared" si="0"/>
        <v>0</v>
      </c>
      <c r="O10" s="294">
        <f t="shared" si="1"/>
        <v>0</v>
      </c>
      <c r="P10" s="290">
        <v>750</v>
      </c>
      <c r="Q10" s="294">
        <f t="shared" si="2"/>
        <v>0</v>
      </c>
      <c r="R10" s="282">
        <v>15</v>
      </c>
      <c r="S10" s="295">
        <f t="shared" si="3"/>
        <v>0</v>
      </c>
      <c r="T10" s="292">
        <v>3</v>
      </c>
      <c r="U10" s="295">
        <f t="shared" si="4"/>
        <v>0</v>
      </c>
      <c r="V10" s="292">
        <v>9</v>
      </c>
      <c r="W10" s="291">
        <f t="shared" si="5"/>
        <v>0</v>
      </c>
      <c r="X10" s="295">
        <f t="shared" si="6"/>
        <v>0</v>
      </c>
      <c r="Y10" s="291">
        <f t="shared" si="11"/>
        <v>21.12</v>
      </c>
      <c r="Z10" s="289">
        <f t="shared" si="7"/>
        <v>0</v>
      </c>
      <c r="AA10" s="288"/>
      <c r="AB10" s="291">
        <f t="shared" si="8"/>
        <v>0</v>
      </c>
      <c r="AC10" s="293">
        <f t="shared" si="9"/>
        <v>36.120000000000005</v>
      </c>
      <c r="AD10" s="296">
        <f t="shared" si="10"/>
        <v>0.60200000000000009</v>
      </c>
    </row>
    <row r="11" spans="1:30" x14ac:dyDescent="0.3">
      <c r="A11" s="282"/>
      <c r="B11" s="283"/>
      <c r="C11" s="284"/>
      <c r="D11" s="282"/>
      <c r="E11" s="283"/>
      <c r="F11" s="282"/>
      <c r="G11" s="282"/>
      <c r="H11" s="282"/>
      <c r="I11" s="282"/>
      <c r="J11" s="286"/>
      <c r="K11" s="287"/>
      <c r="L11" s="282">
        <v>6</v>
      </c>
      <c r="M11" s="288"/>
      <c r="N11" s="294">
        <f t="shared" si="0"/>
        <v>0</v>
      </c>
      <c r="O11" s="294">
        <f t="shared" si="1"/>
        <v>0</v>
      </c>
      <c r="P11" s="290">
        <v>750</v>
      </c>
      <c r="Q11" s="294">
        <f t="shared" si="2"/>
        <v>0</v>
      </c>
      <c r="R11" s="282">
        <v>15</v>
      </c>
      <c r="S11" s="295">
        <f t="shared" si="3"/>
        <v>0</v>
      </c>
      <c r="T11" s="292">
        <v>4</v>
      </c>
      <c r="U11" s="295">
        <f t="shared" si="4"/>
        <v>0</v>
      </c>
      <c r="V11" s="292">
        <v>6</v>
      </c>
      <c r="W11" s="291">
        <f t="shared" si="5"/>
        <v>0</v>
      </c>
      <c r="X11" s="295">
        <f t="shared" si="6"/>
        <v>0</v>
      </c>
      <c r="Y11" s="291">
        <f t="shared" si="11"/>
        <v>21.12</v>
      </c>
      <c r="Z11" s="289">
        <f t="shared" si="7"/>
        <v>0</v>
      </c>
      <c r="AA11" s="288"/>
      <c r="AB11" s="291">
        <f t="shared" si="8"/>
        <v>0</v>
      </c>
      <c r="AC11" s="293">
        <f t="shared" si="9"/>
        <v>36.120000000000005</v>
      </c>
      <c r="AD11" s="296">
        <f t="shared" si="10"/>
        <v>0.60200000000000009</v>
      </c>
    </row>
    <row r="12" spans="1:30" x14ac:dyDescent="0.3">
      <c r="A12" s="282"/>
      <c r="B12" s="283"/>
      <c r="C12" s="284"/>
      <c r="D12" s="282"/>
      <c r="E12" s="283"/>
      <c r="F12" s="282"/>
      <c r="G12" s="282"/>
      <c r="H12" s="282"/>
      <c r="I12" s="282"/>
      <c r="J12" s="286"/>
      <c r="K12" s="287"/>
      <c r="L12" s="282">
        <v>6</v>
      </c>
      <c r="M12" s="288"/>
      <c r="N12" s="294">
        <f t="shared" si="0"/>
        <v>0</v>
      </c>
      <c r="O12" s="294">
        <f t="shared" si="1"/>
        <v>0</v>
      </c>
      <c r="P12" s="290">
        <v>750</v>
      </c>
      <c r="Q12" s="294">
        <f t="shared" si="2"/>
        <v>0</v>
      </c>
      <c r="R12" s="282">
        <v>15</v>
      </c>
      <c r="S12" s="295">
        <f t="shared" si="3"/>
        <v>0</v>
      </c>
      <c r="T12" s="292">
        <v>4</v>
      </c>
      <c r="U12" s="295">
        <f t="shared" si="4"/>
        <v>0</v>
      </c>
      <c r="V12" s="292">
        <v>6</v>
      </c>
      <c r="W12" s="291">
        <f t="shared" si="5"/>
        <v>0</v>
      </c>
      <c r="X12" s="295">
        <f t="shared" si="6"/>
        <v>0</v>
      </c>
      <c r="Y12" s="291">
        <f t="shared" si="11"/>
        <v>21.12</v>
      </c>
      <c r="Z12" s="289">
        <f t="shared" si="7"/>
        <v>0</v>
      </c>
      <c r="AA12" s="288"/>
      <c r="AB12" s="291">
        <f t="shared" si="8"/>
        <v>0</v>
      </c>
      <c r="AC12" s="293">
        <f t="shared" si="9"/>
        <v>36.120000000000005</v>
      </c>
      <c r="AD12" s="296">
        <f t="shared" si="10"/>
        <v>0.60200000000000009</v>
      </c>
    </row>
    <row r="13" spans="1:30" x14ac:dyDescent="0.3">
      <c r="A13" s="282"/>
      <c r="B13" s="283"/>
      <c r="C13" s="284"/>
      <c r="D13" s="288"/>
      <c r="E13" s="283"/>
      <c r="F13" s="282"/>
      <c r="G13" s="282"/>
      <c r="H13" s="282"/>
      <c r="I13" s="288"/>
      <c r="J13" s="298"/>
      <c r="K13" s="299"/>
      <c r="L13" s="282">
        <v>6</v>
      </c>
      <c r="M13" s="288"/>
      <c r="N13" s="294">
        <f t="shared" si="0"/>
        <v>0</v>
      </c>
      <c r="O13" s="294">
        <f t="shared" si="1"/>
        <v>0</v>
      </c>
      <c r="P13" s="290">
        <v>750</v>
      </c>
      <c r="Q13" s="294">
        <f t="shared" si="2"/>
        <v>0</v>
      </c>
      <c r="R13" s="282">
        <v>15</v>
      </c>
      <c r="S13" s="295">
        <f t="shared" si="3"/>
        <v>0</v>
      </c>
      <c r="T13" s="292">
        <v>1</v>
      </c>
      <c r="U13" s="295">
        <f t="shared" si="4"/>
        <v>0</v>
      </c>
      <c r="V13" s="292">
        <v>7</v>
      </c>
      <c r="W13" s="291">
        <f t="shared" si="5"/>
        <v>0</v>
      </c>
      <c r="X13" s="295">
        <f t="shared" si="6"/>
        <v>0</v>
      </c>
      <c r="Y13" s="291">
        <f t="shared" si="11"/>
        <v>21.12</v>
      </c>
      <c r="Z13" s="289">
        <f t="shared" si="7"/>
        <v>0</v>
      </c>
      <c r="AA13" s="288"/>
      <c r="AB13" s="291">
        <f t="shared" si="8"/>
        <v>0</v>
      </c>
      <c r="AC13" s="293">
        <f t="shared" si="9"/>
        <v>36.120000000000005</v>
      </c>
      <c r="AD13" s="296">
        <f t="shared" si="10"/>
        <v>0.60200000000000009</v>
      </c>
    </row>
    <row r="14" spans="1:30" x14ac:dyDescent="0.3">
      <c r="A14" s="282"/>
      <c r="B14" s="283"/>
      <c r="C14" s="284"/>
      <c r="D14" s="282"/>
      <c r="E14" s="283"/>
      <c r="F14" s="282"/>
      <c r="G14" s="282"/>
      <c r="H14" s="282"/>
      <c r="I14" s="282"/>
      <c r="J14" s="286"/>
      <c r="K14" s="287"/>
      <c r="L14" s="282">
        <v>6</v>
      </c>
      <c r="M14" s="288"/>
      <c r="N14" s="294">
        <f t="shared" si="0"/>
        <v>0</v>
      </c>
      <c r="O14" s="294">
        <f t="shared" si="1"/>
        <v>0</v>
      </c>
      <c r="P14" s="290">
        <v>750</v>
      </c>
      <c r="Q14" s="294">
        <f t="shared" si="2"/>
        <v>0</v>
      </c>
      <c r="R14" s="282">
        <v>15</v>
      </c>
      <c r="S14" s="295">
        <f t="shared" si="3"/>
        <v>0</v>
      </c>
      <c r="T14" s="292">
        <v>1</v>
      </c>
      <c r="U14" s="295">
        <f t="shared" si="4"/>
        <v>0</v>
      </c>
      <c r="V14" s="292">
        <v>14</v>
      </c>
      <c r="W14" s="291">
        <f t="shared" si="5"/>
        <v>0</v>
      </c>
      <c r="X14" s="295">
        <f t="shared" si="6"/>
        <v>0</v>
      </c>
      <c r="Y14" s="291">
        <f t="shared" si="11"/>
        <v>21.12</v>
      </c>
      <c r="Z14" s="289">
        <f t="shared" si="7"/>
        <v>0</v>
      </c>
      <c r="AA14" s="288"/>
      <c r="AB14" s="291">
        <f t="shared" si="8"/>
        <v>0</v>
      </c>
      <c r="AC14" s="293">
        <f t="shared" si="9"/>
        <v>36.120000000000005</v>
      </c>
      <c r="AD14" s="296">
        <f t="shared" si="10"/>
        <v>0.60200000000000009</v>
      </c>
    </row>
    <row r="15" spans="1:30" x14ac:dyDescent="0.3">
      <c r="A15" s="282"/>
      <c r="B15" s="283"/>
      <c r="C15" s="284"/>
      <c r="D15" s="284"/>
      <c r="E15" s="283"/>
      <c r="F15" s="282"/>
      <c r="G15" s="282"/>
      <c r="H15" s="282"/>
      <c r="I15" s="288"/>
      <c r="J15" s="298"/>
      <c r="K15" s="299"/>
      <c r="L15" s="282">
        <v>6</v>
      </c>
      <c r="M15" s="288"/>
      <c r="N15" s="294">
        <f t="shared" si="0"/>
        <v>0</v>
      </c>
      <c r="O15" s="294">
        <f t="shared" si="1"/>
        <v>0</v>
      </c>
      <c r="P15" s="290">
        <v>750</v>
      </c>
      <c r="Q15" s="294">
        <f t="shared" si="2"/>
        <v>0</v>
      </c>
      <c r="R15" s="282">
        <v>15</v>
      </c>
      <c r="S15" s="295">
        <f t="shared" si="3"/>
        <v>0</v>
      </c>
      <c r="T15" s="292">
        <v>1</v>
      </c>
      <c r="U15" s="295">
        <f t="shared" si="4"/>
        <v>0</v>
      </c>
      <c r="V15" s="292">
        <v>2</v>
      </c>
      <c r="W15" s="291">
        <f t="shared" si="5"/>
        <v>0</v>
      </c>
      <c r="X15" s="295">
        <f t="shared" si="6"/>
        <v>0</v>
      </c>
      <c r="Y15" s="291">
        <f t="shared" si="11"/>
        <v>21.12</v>
      </c>
      <c r="Z15" s="289">
        <f t="shared" si="7"/>
        <v>0</v>
      </c>
      <c r="AA15" s="288"/>
      <c r="AB15" s="291">
        <f t="shared" si="8"/>
        <v>0</v>
      </c>
      <c r="AC15" s="293">
        <f t="shared" si="9"/>
        <v>36.120000000000005</v>
      </c>
      <c r="AD15" s="296">
        <f t="shared" si="10"/>
        <v>0.60200000000000009</v>
      </c>
    </row>
    <row r="16" spans="1:30" x14ac:dyDescent="0.3">
      <c r="A16" s="282"/>
      <c r="B16" s="283"/>
      <c r="C16" s="284"/>
      <c r="D16" s="284"/>
      <c r="E16" s="283"/>
      <c r="F16" s="282"/>
      <c r="G16" s="282"/>
      <c r="H16" s="282"/>
      <c r="I16" s="288"/>
      <c r="J16" s="300"/>
      <c r="K16" s="299"/>
      <c r="L16" s="282">
        <v>6</v>
      </c>
      <c r="M16" s="288"/>
      <c r="N16" s="294">
        <f t="shared" si="0"/>
        <v>0</v>
      </c>
      <c r="O16" s="294">
        <f t="shared" si="1"/>
        <v>0</v>
      </c>
      <c r="P16" s="290">
        <v>750</v>
      </c>
      <c r="Q16" s="294">
        <f t="shared" si="2"/>
        <v>0</v>
      </c>
      <c r="R16" s="282">
        <v>15</v>
      </c>
      <c r="S16" s="295">
        <f t="shared" si="3"/>
        <v>0</v>
      </c>
      <c r="T16" s="292">
        <v>1</v>
      </c>
      <c r="U16" s="295">
        <f t="shared" si="4"/>
        <v>0</v>
      </c>
      <c r="V16" s="292">
        <v>2</v>
      </c>
      <c r="W16" s="291">
        <f t="shared" si="5"/>
        <v>0</v>
      </c>
      <c r="X16" s="295">
        <f t="shared" si="6"/>
        <v>0</v>
      </c>
      <c r="Y16" s="291">
        <f t="shared" si="11"/>
        <v>21.12</v>
      </c>
      <c r="Z16" s="289">
        <f t="shared" si="7"/>
        <v>0</v>
      </c>
      <c r="AA16" s="288"/>
      <c r="AB16" s="291">
        <f t="shared" si="8"/>
        <v>0</v>
      </c>
      <c r="AC16" s="293">
        <f t="shared" si="9"/>
        <v>36.120000000000005</v>
      </c>
      <c r="AD16" s="296">
        <f t="shared" si="10"/>
        <v>0.60200000000000009</v>
      </c>
    </row>
    <row r="17" spans="1:31" x14ac:dyDescent="0.3">
      <c r="A17" s="282"/>
      <c r="B17" s="283"/>
      <c r="C17" s="284"/>
      <c r="D17" s="284"/>
      <c r="E17" s="283"/>
      <c r="F17" s="282"/>
      <c r="G17" s="282"/>
      <c r="H17" s="282"/>
      <c r="I17" s="282"/>
      <c r="J17" s="286"/>
      <c r="K17" s="287"/>
      <c r="L17" s="282">
        <v>6</v>
      </c>
      <c r="M17" s="288"/>
      <c r="N17" s="294">
        <f t="shared" si="0"/>
        <v>0</v>
      </c>
      <c r="O17" s="294">
        <f t="shared" si="1"/>
        <v>0</v>
      </c>
      <c r="P17" s="290">
        <v>750</v>
      </c>
      <c r="Q17" s="294">
        <f t="shared" si="2"/>
        <v>0</v>
      </c>
      <c r="R17" s="282">
        <v>15</v>
      </c>
      <c r="S17" s="295">
        <f t="shared" si="3"/>
        <v>0</v>
      </c>
      <c r="T17" s="292">
        <v>1</v>
      </c>
      <c r="U17" s="295">
        <f t="shared" si="4"/>
        <v>0</v>
      </c>
      <c r="V17" s="292">
        <v>6</v>
      </c>
      <c r="W17" s="291">
        <f t="shared" si="5"/>
        <v>0</v>
      </c>
      <c r="X17" s="295">
        <f t="shared" si="6"/>
        <v>0</v>
      </c>
      <c r="Y17" s="291">
        <f t="shared" si="11"/>
        <v>21.12</v>
      </c>
      <c r="Z17" s="289">
        <f t="shared" si="7"/>
        <v>0</v>
      </c>
      <c r="AA17" s="288"/>
      <c r="AB17" s="291">
        <f t="shared" si="8"/>
        <v>0</v>
      </c>
      <c r="AC17" s="293">
        <f t="shared" si="9"/>
        <v>36.120000000000005</v>
      </c>
      <c r="AD17" s="296">
        <f t="shared" si="10"/>
        <v>0.60200000000000009</v>
      </c>
    </row>
    <row r="18" spans="1:31" x14ac:dyDescent="0.3">
      <c r="A18" s="282"/>
      <c r="B18" s="283"/>
      <c r="C18" s="284"/>
      <c r="D18" s="284"/>
      <c r="E18" s="283"/>
      <c r="F18" s="282"/>
      <c r="G18" s="282"/>
      <c r="H18" s="282"/>
      <c r="I18" s="288"/>
      <c r="J18" s="286"/>
      <c r="K18" s="299"/>
      <c r="L18" s="282">
        <v>6</v>
      </c>
      <c r="M18" s="288"/>
      <c r="N18" s="294">
        <f t="shared" si="0"/>
        <v>0</v>
      </c>
      <c r="O18" s="294">
        <f t="shared" si="1"/>
        <v>0</v>
      </c>
      <c r="P18" s="290">
        <v>750</v>
      </c>
      <c r="Q18" s="294">
        <f t="shared" si="2"/>
        <v>0</v>
      </c>
      <c r="R18" s="282">
        <v>15</v>
      </c>
      <c r="S18" s="295">
        <f t="shared" si="3"/>
        <v>0</v>
      </c>
      <c r="T18" s="292">
        <v>4</v>
      </c>
      <c r="U18" s="295">
        <f t="shared" si="4"/>
        <v>0</v>
      </c>
      <c r="V18" s="292">
        <v>6</v>
      </c>
      <c r="W18" s="291">
        <f t="shared" si="5"/>
        <v>0</v>
      </c>
      <c r="X18" s="295">
        <f t="shared" si="6"/>
        <v>0</v>
      </c>
      <c r="Y18" s="291">
        <f t="shared" si="11"/>
        <v>21.12</v>
      </c>
      <c r="Z18" s="289">
        <f t="shared" si="7"/>
        <v>0</v>
      </c>
      <c r="AA18" s="288"/>
      <c r="AB18" s="291">
        <f t="shared" si="8"/>
        <v>0</v>
      </c>
      <c r="AC18" s="293">
        <f t="shared" si="9"/>
        <v>36.120000000000005</v>
      </c>
      <c r="AD18" s="296">
        <f t="shared" si="10"/>
        <v>0.60200000000000009</v>
      </c>
    </row>
    <row r="19" spans="1:31" x14ac:dyDescent="0.3">
      <c r="A19" s="282"/>
      <c r="B19" s="283"/>
      <c r="C19" s="284"/>
      <c r="D19" s="284"/>
      <c r="E19" s="283"/>
      <c r="F19" s="282"/>
      <c r="G19" s="282"/>
      <c r="H19" s="282"/>
      <c r="I19" s="282"/>
      <c r="J19" s="286"/>
      <c r="K19" s="287"/>
      <c r="L19" s="282">
        <v>6</v>
      </c>
      <c r="M19" s="288"/>
      <c r="N19" s="294">
        <f t="shared" si="0"/>
        <v>0</v>
      </c>
      <c r="O19" s="294">
        <f>ROUNDUP(N19,0)</f>
        <v>0</v>
      </c>
      <c r="P19" s="290">
        <v>650</v>
      </c>
      <c r="Q19" s="294">
        <f>M19/P19</f>
        <v>0</v>
      </c>
      <c r="R19" s="282">
        <v>15</v>
      </c>
      <c r="S19" s="295">
        <f t="shared" si="3"/>
        <v>0</v>
      </c>
      <c r="T19" s="292">
        <v>1</v>
      </c>
      <c r="U19" s="295">
        <f>(T19*0.167)*O19</f>
        <v>0</v>
      </c>
      <c r="V19" s="292">
        <v>3</v>
      </c>
      <c r="W19" s="291">
        <f>(V19*N19)*0.083</f>
        <v>0</v>
      </c>
      <c r="X19" s="295">
        <f>(0.5*L19)*O19</f>
        <v>0</v>
      </c>
      <c r="Y19" s="291">
        <f t="shared" si="11"/>
        <v>21.12</v>
      </c>
      <c r="Z19" s="289">
        <f t="shared" si="7"/>
        <v>0</v>
      </c>
      <c r="AA19" s="288"/>
      <c r="AB19" s="291">
        <f t="shared" si="8"/>
        <v>0</v>
      </c>
      <c r="AC19" s="293">
        <f>(Q19*O19)+(R19+S19+U19+W19+X19+Y19+AB19)</f>
        <v>36.120000000000005</v>
      </c>
      <c r="AD19" s="296">
        <f>AC19/60</f>
        <v>0.60200000000000009</v>
      </c>
    </row>
    <row r="20" spans="1:31" x14ac:dyDescent="0.3">
      <c r="A20" s="282"/>
      <c r="B20" s="283"/>
      <c r="C20" s="284"/>
      <c r="D20" s="284"/>
      <c r="E20" s="283"/>
      <c r="F20" s="282"/>
      <c r="G20" s="282"/>
      <c r="H20" s="282"/>
      <c r="I20" s="288"/>
      <c r="J20" s="298"/>
      <c r="K20" s="299"/>
      <c r="L20" s="282">
        <v>6</v>
      </c>
      <c r="M20" s="288"/>
      <c r="N20" s="294">
        <f t="shared" si="0"/>
        <v>0</v>
      </c>
      <c r="O20" s="294">
        <f>ROUNDUP(N20,0)</f>
        <v>0</v>
      </c>
      <c r="P20" s="290">
        <v>750</v>
      </c>
      <c r="Q20" s="294">
        <f>M20/P20</f>
        <v>0</v>
      </c>
      <c r="R20" s="282">
        <v>15</v>
      </c>
      <c r="S20" s="295">
        <f t="shared" si="3"/>
        <v>0</v>
      </c>
      <c r="T20" s="292">
        <v>1</v>
      </c>
      <c r="U20" s="295">
        <f>(T20*0.167)*O20</f>
        <v>0</v>
      </c>
      <c r="V20" s="292">
        <v>3</v>
      </c>
      <c r="W20" s="291">
        <f>(V20*N20)*0.083</f>
        <v>0</v>
      </c>
      <c r="X20" s="295">
        <f>(0.5*L20)*O20</f>
        <v>0</v>
      </c>
      <c r="Y20" s="291">
        <f t="shared" si="11"/>
        <v>21.12</v>
      </c>
      <c r="Z20" s="289">
        <f t="shared" si="7"/>
        <v>0</v>
      </c>
      <c r="AA20" s="288"/>
      <c r="AB20" s="291">
        <f t="shared" si="8"/>
        <v>0</v>
      </c>
      <c r="AC20" s="293">
        <f>(Q20*O20)+(R20+S20+U20+W20+X20+Y20+AB20)</f>
        <v>36.120000000000005</v>
      </c>
      <c r="AD20" s="296">
        <f>AC20/60</f>
        <v>0.60200000000000009</v>
      </c>
    </row>
    <row r="21" spans="1:31" x14ac:dyDescent="0.3">
      <c r="A21" s="282"/>
      <c r="B21" s="283"/>
      <c r="C21" s="284"/>
      <c r="D21" s="284"/>
      <c r="E21" s="283"/>
      <c r="F21" s="282"/>
      <c r="G21" s="282"/>
      <c r="H21" s="282"/>
      <c r="I21" s="282"/>
      <c r="J21" s="298"/>
      <c r="K21" s="287"/>
      <c r="L21" s="282">
        <v>6</v>
      </c>
      <c r="M21" s="288"/>
      <c r="N21" s="294">
        <f t="shared" si="0"/>
        <v>0</v>
      </c>
      <c r="O21" s="294">
        <f>ROUNDUP(N21,0)</f>
        <v>0</v>
      </c>
      <c r="P21" s="290">
        <v>750</v>
      </c>
      <c r="Q21" s="294">
        <f>M21/P21</f>
        <v>0</v>
      </c>
      <c r="R21" s="282">
        <v>15</v>
      </c>
      <c r="S21" s="295">
        <f t="shared" si="3"/>
        <v>0</v>
      </c>
      <c r="T21" s="292">
        <v>1</v>
      </c>
      <c r="U21" s="295">
        <f>(T21*0.167)*O21</f>
        <v>0</v>
      </c>
      <c r="V21" s="292">
        <v>3</v>
      </c>
      <c r="W21" s="291">
        <f>(V21*N21)*0.083</f>
        <v>0</v>
      </c>
      <c r="X21" s="295">
        <f>(0.5*L21)*O21</f>
        <v>0</v>
      </c>
      <c r="Y21" s="291">
        <f t="shared" si="11"/>
        <v>21.12</v>
      </c>
      <c r="Z21" s="289">
        <f t="shared" si="7"/>
        <v>0</v>
      </c>
      <c r="AA21" s="288"/>
      <c r="AB21" s="291">
        <f t="shared" si="8"/>
        <v>0</v>
      </c>
      <c r="AC21" s="293">
        <f>(Q21*O21)+(R21+S21+U21+W21+X21+Y21+AB21)</f>
        <v>36.120000000000005</v>
      </c>
      <c r="AD21" s="296">
        <f>AC21/60</f>
        <v>0.60200000000000009</v>
      </c>
    </row>
    <row r="22" spans="1:31" x14ac:dyDescent="0.3">
      <c r="A22" s="282"/>
      <c r="B22" s="283"/>
      <c r="C22" s="284"/>
      <c r="D22" s="284"/>
      <c r="E22" s="283"/>
      <c r="F22" s="282"/>
      <c r="G22" s="282"/>
      <c r="H22" s="282"/>
      <c r="I22" s="282"/>
      <c r="J22" s="298"/>
      <c r="K22" s="287"/>
      <c r="L22" s="282">
        <v>6</v>
      </c>
      <c r="M22" s="288"/>
      <c r="N22" s="294">
        <f t="shared" si="0"/>
        <v>0</v>
      </c>
      <c r="O22" s="294">
        <f>ROUNDUP(N22,0)</f>
        <v>0</v>
      </c>
      <c r="P22" s="290">
        <v>750</v>
      </c>
      <c r="Q22" s="294">
        <f>M22/P22</f>
        <v>0</v>
      </c>
      <c r="R22" s="282">
        <v>15</v>
      </c>
      <c r="S22" s="295">
        <f t="shared" si="3"/>
        <v>0</v>
      </c>
      <c r="T22" s="292">
        <v>1</v>
      </c>
      <c r="U22" s="295">
        <f>(T22*0.167)*O22</f>
        <v>0</v>
      </c>
      <c r="V22" s="292">
        <v>9</v>
      </c>
      <c r="W22" s="291">
        <f>(V22*N22)*0.083</f>
        <v>0</v>
      </c>
      <c r="X22" s="295">
        <f>(0.5*L22)*O22</f>
        <v>0</v>
      </c>
      <c r="Y22" s="291">
        <f t="shared" si="11"/>
        <v>21.12</v>
      </c>
      <c r="Z22" s="289">
        <f t="shared" si="7"/>
        <v>0</v>
      </c>
      <c r="AA22" s="288"/>
      <c r="AB22" s="291">
        <f t="shared" si="8"/>
        <v>0</v>
      </c>
      <c r="AC22" s="293">
        <f>(Q22*O22)+(R22+S22+U22+W22+X22+Y22+AB22)</f>
        <v>36.120000000000005</v>
      </c>
      <c r="AD22" s="296">
        <f>AC22/60</f>
        <v>0.60200000000000009</v>
      </c>
    </row>
    <row r="23" spans="1:31" x14ac:dyDescent="0.3">
      <c r="A23" s="282"/>
      <c r="B23" s="283"/>
      <c r="C23" s="284"/>
      <c r="D23" s="282"/>
      <c r="E23" s="283"/>
      <c r="F23" s="282"/>
      <c r="G23" s="282"/>
      <c r="H23" s="282"/>
      <c r="I23" s="282"/>
      <c r="J23" s="286"/>
      <c r="K23" s="287"/>
      <c r="L23" s="282">
        <v>6</v>
      </c>
      <c r="M23" s="288"/>
      <c r="N23" s="294">
        <f t="shared" si="0"/>
        <v>0</v>
      </c>
      <c r="O23" s="294">
        <f>ROUNDUP(N23,0)</f>
        <v>0</v>
      </c>
      <c r="P23" s="290">
        <v>650</v>
      </c>
      <c r="Q23" s="294">
        <f>M23/P23</f>
        <v>0</v>
      </c>
      <c r="R23" s="282">
        <v>15</v>
      </c>
      <c r="S23" s="295">
        <f t="shared" si="3"/>
        <v>0</v>
      </c>
      <c r="T23" s="292">
        <v>4</v>
      </c>
      <c r="U23" s="295">
        <f>(T23*0.167)*O23</f>
        <v>0</v>
      </c>
      <c r="V23" s="292">
        <v>6</v>
      </c>
      <c r="W23" s="291">
        <f>(V23*N23)*0.083</f>
        <v>0</v>
      </c>
      <c r="X23" s="295">
        <f>(0.5*L23)*O23</f>
        <v>0</v>
      </c>
      <c r="Y23" s="291">
        <f t="shared" si="11"/>
        <v>21.12</v>
      </c>
      <c r="Z23" s="289">
        <f t="shared" si="7"/>
        <v>0</v>
      </c>
      <c r="AA23" s="288"/>
      <c r="AB23" s="291">
        <f t="shared" si="8"/>
        <v>0</v>
      </c>
      <c r="AC23" s="293">
        <f>(Q23*O23)+(R23+S23+U23+W23+X23+Y23+AB23)</f>
        <v>36.120000000000005</v>
      </c>
      <c r="AD23" s="296">
        <f>AC23/60</f>
        <v>0.60200000000000009</v>
      </c>
      <c r="AE23" s="301"/>
    </row>
    <row r="24" spans="1:31" x14ac:dyDescent="0.3">
      <c r="A24" s="282"/>
      <c r="B24" s="283"/>
      <c r="C24" s="284"/>
      <c r="D24" s="282"/>
      <c r="E24" s="283"/>
      <c r="F24" s="282"/>
      <c r="G24" s="282"/>
      <c r="H24" s="282"/>
      <c r="I24" s="282"/>
      <c r="J24" s="286"/>
      <c r="K24" s="287"/>
      <c r="L24" s="282">
        <v>6</v>
      </c>
      <c r="M24" s="288"/>
      <c r="N24" s="294">
        <f t="shared" si="0"/>
        <v>0</v>
      </c>
      <c r="O24" s="294">
        <f t="shared" ref="O24:O30" si="12">ROUNDUP(N24,0)</f>
        <v>0</v>
      </c>
      <c r="P24" s="290">
        <v>750</v>
      </c>
      <c r="Q24" s="294">
        <f t="shared" ref="Q24:Q30" si="13">M24/P24</f>
        <v>0</v>
      </c>
      <c r="R24" s="282">
        <v>15</v>
      </c>
      <c r="S24" s="295">
        <f t="shared" si="3"/>
        <v>0</v>
      </c>
      <c r="T24" s="292">
        <v>7</v>
      </c>
      <c r="U24" s="295">
        <f t="shared" ref="U24:U30" si="14">(T24*0.167)*O24</f>
        <v>0</v>
      </c>
      <c r="V24" s="292">
        <v>20</v>
      </c>
      <c r="W24" s="291">
        <f t="shared" ref="W24:W30" si="15">(V24*N24)*0.083</f>
        <v>0</v>
      </c>
      <c r="X24" s="295">
        <f t="shared" ref="X24:X30" si="16">(0.5*L24)*O24</f>
        <v>0</v>
      </c>
      <c r="Y24" s="291">
        <f t="shared" si="11"/>
        <v>21.12</v>
      </c>
      <c r="Z24" s="289">
        <f t="shared" si="7"/>
        <v>0</v>
      </c>
      <c r="AA24" s="288"/>
      <c r="AB24" s="291">
        <f t="shared" si="8"/>
        <v>0</v>
      </c>
      <c r="AC24" s="293">
        <f t="shared" ref="AC24:AC30" si="17">(Q24*O24)+(R24+S24+U24+W24+X24+Y24+AB24)</f>
        <v>36.120000000000005</v>
      </c>
      <c r="AD24" s="296">
        <f t="shared" ref="AD24:AD30" si="18">AC24/60</f>
        <v>0.60200000000000009</v>
      </c>
      <c r="AE24" s="301"/>
    </row>
    <row r="25" spans="1:31" x14ac:dyDescent="0.3">
      <c r="A25" s="282"/>
      <c r="B25" s="283"/>
      <c r="C25" s="284"/>
      <c r="D25" s="282"/>
      <c r="E25" s="283"/>
      <c r="F25" s="282"/>
      <c r="G25" s="282"/>
      <c r="H25" s="282"/>
      <c r="I25" s="282"/>
      <c r="J25" s="286"/>
      <c r="K25" s="287"/>
      <c r="L25" s="282">
        <v>6</v>
      </c>
      <c r="M25" s="288"/>
      <c r="N25" s="294">
        <f t="shared" si="0"/>
        <v>0</v>
      </c>
      <c r="O25" s="294">
        <f t="shared" si="12"/>
        <v>0</v>
      </c>
      <c r="P25" s="290">
        <v>750</v>
      </c>
      <c r="Q25" s="294">
        <f t="shared" si="13"/>
        <v>0</v>
      </c>
      <c r="R25" s="282">
        <v>15</v>
      </c>
      <c r="S25" s="295">
        <f t="shared" si="3"/>
        <v>0</v>
      </c>
      <c r="T25" s="292"/>
      <c r="U25" s="295">
        <f t="shared" si="14"/>
        <v>0</v>
      </c>
      <c r="V25" s="292"/>
      <c r="W25" s="291">
        <f t="shared" si="15"/>
        <v>0</v>
      </c>
      <c r="X25" s="295">
        <f t="shared" si="16"/>
        <v>0</v>
      </c>
      <c r="Y25" s="291">
        <f t="shared" si="11"/>
        <v>21.12</v>
      </c>
      <c r="Z25" s="289">
        <f t="shared" si="7"/>
        <v>0</v>
      </c>
      <c r="AA25" s="288"/>
      <c r="AB25" s="291">
        <f t="shared" si="8"/>
        <v>0</v>
      </c>
      <c r="AC25" s="293">
        <f t="shared" si="17"/>
        <v>36.120000000000005</v>
      </c>
      <c r="AD25" s="296">
        <f t="shared" si="18"/>
        <v>0.60200000000000009</v>
      </c>
      <c r="AE25" s="301"/>
    </row>
    <row r="26" spans="1:31" x14ac:dyDescent="0.3">
      <c r="A26" s="282"/>
      <c r="B26" s="283"/>
      <c r="C26" s="284"/>
      <c r="D26" s="282"/>
      <c r="E26" s="283"/>
      <c r="F26" s="282"/>
      <c r="G26" s="282"/>
      <c r="H26" s="282"/>
      <c r="I26" s="282"/>
      <c r="J26" s="286"/>
      <c r="K26" s="287"/>
      <c r="L26" s="282">
        <v>6</v>
      </c>
      <c r="M26" s="288"/>
      <c r="N26" s="294">
        <f t="shared" si="0"/>
        <v>0</v>
      </c>
      <c r="O26" s="294">
        <f t="shared" si="12"/>
        <v>0</v>
      </c>
      <c r="P26" s="290">
        <v>750</v>
      </c>
      <c r="Q26" s="294">
        <f t="shared" si="13"/>
        <v>0</v>
      </c>
      <c r="R26" s="282">
        <v>15</v>
      </c>
      <c r="S26" s="295">
        <f t="shared" si="3"/>
        <v>0</v>
      </c>
      <c r="T26" s="292"/>
      <c r="U26" s="295">
        <f t="shared" si="14"/>
        <v>0</v>
      </c>
      <c r="V26" s="292"/>
      <c r="W26" s="291">
        <f t="shared" si="15"/>
        <v>0</v>
      </c>
      <c r="X26" s="295">
        <f t="shared" si="16"/>
        <v>0</v>
      </c>
      <c r="Y26" s="291">
        <f t="shared" si="11"/>
        <v>21.12</v>
      </c>
      <c r="Z26" s="289">
        <f t="shared" si="7"/>
        <v>0</v>
      </c>
      <c r="AA26" s="288"/>
      <c r="AB26" s="291">
        <f t="shared" si="8"/>
        <v>0</v>
      </c>
      <c r="AC26" s="293">
        <f t="shared" si="17"/>
        <v>36.120000000000005</v>
      </c>
      <c r="AD26" s="296">
        <f t="shared" si="18"/>
        <v>0.60200000000000009</v>
      </c>
      <c r="AE26" s="301"/>
    </row>
    <row r="27" spans="1:31" x14ac:dyDescent="0.3">
      <c r="A27" s="282"/>
      <c r="B27" s="283"/>
      <c r="C27" s="284"/>
      <c r="D27" s="282"/>
      <c r="E27" s="283"/>
      <c r="F27" s="282"/>
      <c r="G27" s="282"/>
      <c r="H27" s="282"/>
      <c r="I27" s="282"/>
      <c r="J27" s="286"/>
      <c r="K27" s="287"/>
      <c r="L27" s="282">
        <v>6</v>
      </c>
      <c r="M27" s="288"/>
      <c r="N27" s="294">
        <f t="shared" si="0"/>
        <v>0</v>
      </c>
      <c r="O27" s="294">
        <f t="shared" si="12"/>
        <v>0</v>
      </c>
      <c r="P27" s="290">
        <v>750</v>
      </c>
      <c r="Q27" s="294">
        <f t="shared" si="13"/>
        <v>0</v>
      </c>
      <c r="R27" s="282">
        <v>15</v>
      </c>
      <c r="S27" s="295">
        <f t="shared" si="3"/>
        <v>0</v>
      </c>
      <c r="T27" s="292"/>
      <c r="U27" s="295">
        <f t="shared" si="14"/>
        <v>0</v>
      </c>
      <c r="V27" s="292"/>
      <c r="W27" s="291">
        <f t="shared" si="15"/>
        <v>0</v>
      </c>
      <c r="X27" s="295">
        <f t="shared" si="16"/>
        <v>0</v>
      </c>
      <c r="Y27" s="291">
        <f t="shared" si="11"/>
        <v>21.12</v>
      </c>
      <c r="Z27" s="289">
        <f t="shared" si="7"/>
        <v>0</v>
      </c>
      <c r="AA27" s="288"/>
      <c r="AB27" s="291">
        <f t="shared" si="8"/>
        <v>0</v>
      </c>
      <c r="AC27" s="293">
        <f t="shared" si="17"/>
        <v>36.120000000000005</v>
      </c>
      <c r="AD27" s="296">
        <f t="shared" si="18"/>
        <v>0.60200000000000009</v>
      </c>
      <c r="AE27" s="301"/>
    </row>
    <row r="28" spans="1:31" x14ac:dyDescent="0.3">
      <c r="A28" s="282"/>
      <c r="B28" s="283"/>
      <c r="C28" s="284"/>
      <c r="D28" s="282"/>
      <c r="E28" s="283"/>
      <c r="F28" s="282"/>
      <c r="G28" s="282"/>
      <c r="H28" s="282"/>
      <c r="I28" s="282"/>
      <c r="J28" s="286"/>
      <c r="K28" s="287"/>
      <c r="L28" s="282">
        <v>6</v>
      </c>
      <c r="M28" s="288"/>
      <c r="N28" s="294">
        <f t="shared" si="0"/>
        <v>0</v>
      </c>
      <c r="O28" s="294">
        <f t="shared" si="12"/>
        <v>0</v>
      </c>
      <c r="P28" s="290">
        <v>750</v>
      </c>
      <c r="Q28" s="294">
        <f t="shared" si="13"/>
        <v>0</v>
      </c>
      <c r="R28" s="282">
        <v>15</v>
      </c>
      <c r="S28" s="295">
        <f t="shared" si="3"/>
        <v>0</v>
      </c>
      <c r="T28" s="292"/>
      <c r="U28" s="295">
        <f t="shared" si="14"/>
        <v>0</v>
      </c>
      <c r="V28" s="292"/>
      <c r="W28" s="291">
        <f t="shared" si="15"/>
        <v>0</v>
      </c>
      <c r="X28" s="295">
        <f t="shared" si="16"/>
        <v>0</v>
      </c>
      <c r="Y28" s="291">
        <f t="shared" si="11"/>
        <v>21.12</v>
      </c>
      <c r="Z28" s="289">
        <f t="shared" si="7"/>
        <v>0</v>
      </c>
      <c r="AA28" s="288"/>
      <c r="AB28" s="291">
        <f t="shared" si="8"/>
        <v>0</v>
      </c>
      <c r="AC28" s="293">
        <f t="shared" si="17"/>
        <v>36.120000000000005</v>
      </c>
      <c r="AD28" s="296">
        <f t="shared" si="18"/>
        <v>0.60200000000000009</v>
      </c>
      <c r="AE28" s="301"/>
    </row>
    <row r="29" spans="1:31" x14ac:dyDescent="0.3">
      <c r="A29" s="282"/>
      <c r="B29" s="283"/>
      <c r="C29" s="284"/>
      <c r="D29" s="282"/>
      <c r="E29" s="283"/>
      <c r="F29" s="282"/>
      <c r="G29" s="282"/>
      <c r="H29" s="282"/>
      <c r="I29" s="282"/>
      <c r="J29" s="286"/>
      <c r="K29" s="287"/>
      <c r="L29" s="282">
        <v>6</v>
      </c>
      <c r="M29" s="288"/>
      <c r="N29" s="294">
        <f t="shared" si="0"/>
        <v>0</v>
      </c>
      <c r="O29" s="294">
        <f t="shared" si="12"/>
        <v>0</v>
      </c>
      <c r="P29" s="290">
        <v>750</v>
      </c>
      <c r="Q29" s="294">
        <f t="shared" si="13"/>
        <v>0</v>
      </c>
      <c r="R29" s="282">
        <v>15</v>
      </c>
      <c r="S29" s="295">
        <f t="shared" si="3"/>
        <v>0</v>
      </c>
      <c r="T29" s="292"/>
      <c r="U29" s="295">
        <f t="shared" si="14"/>
        <v>0</v>
      </c>
      <c r="V29" s="292"/>
      <c r="W29" s="291">
        <f t="shared" si="15"/>
        <v>0</v>
      </c>
      <c r="X29" s="295">
        <f t="shared" si="16"/>
        <v>0</v>
      </c>
      <c r="Y29" s="291">
        <f t="shared" si="11"/>
        <v>21.12</v>
      </c>
      <c r="Z29" s="289">
        <f t="shared" si="7"/>
        <v>0</v>
      </c>
      <c r="AA29" s="288"/>
      <c r="AB29" s="291">
        <f t="shared" si="8"/>
        <v>0</v>
      </c>
      <c r="AC29" s="293">
        <f t="shared" si="17"/>
        <v>36.120000000000005</v>
      </c>
      <c r="AD29" s="296">
        <f t="shared" si="18"/>
        <v>0.60200000000000009</v>
      </c>
      <c r="AE29" s="301"/>
    </row>
    <row r="30" spans="1:31" x14ac:dyDescent="0.3">
      <c r="A30" s="282"/>
      <c r="B30" s="283"/>
      <c r="C30" s="284"/>
      <c r="D30" s="282"/>
      <c r="E30" s="283"/>
      <c r="F30" s="282"/>
      <c r="G30" s="282"/>
      <c r="H30" s="282"/>
      <c r="I30" s="282"/>
      <c r="J30" s="286"/>
      <c r="K30" s="287"/>
      <c r="L30" s="282">
        <v>6</v>
      </c>
      <c r="M30" s="288"/>
      <c r="N30" s="294">
        <f t="shared" si="0"/>
        <v>0</v>
      </c>
      <c r="O30" s="294">
        <f t="shared" si="12"/>
        <v>0</v>
      </c>
      <c r="P30" s="290">
        <v>750</v>
      </c>
      <c r="Q30" s="294">
        <f t="shared" si="13"/>
        <v>0</v>
      </c>
      <c r="R30" s="282">
        <v>15</v>
      </c>
      <c r="S30" s="295">
        <f t="shared" si="3"/>
        <v>0</v>
      </c>
      <c r="T30" s="292"/>
      <c r="U30" s="295">
        <f t="shared" si="14"/>
        <v>0</v>
      </c>
      <c r="V30" s="292"/>
      <c r="W30" s="291">
        <f t="shared" si="15"/>
        <v>0</v>
      </c>
      <c r="X30" s="295">
        <f t="shared" si="16"/>
        <v>0</v>
      </c>
      <c r="Y30" s="291">
        <f t="shared" si="11"/>
        <v>21.12</v>
      </c>
      <c r="Z30" s="289">
        <f t="shared" si="7"/>
        <v>0</v>
      </c>
      <c r="AA30" s="288"/>
      <c r="AB30" s="291">
        <f t="shared" si="8"/>
        <v>0</v>
      </c>
      <c r="AC30" s="293">
        <f t="shared" si="17"/>
        <v>36.120000000000005</v>
      </c>
      <c r="AD30" s="296">
        <f t="shared" si="18"/>
        <v>0.60200000000000009</v>
      </c>
      <c r="AE30" s="301"/>
    </row>
    <row r="31" spans="1:31" ht="15.6" x14ac:dyDescent="0.3">
      <c r="A31" s="302"/>
      <c r="B31" s="302"/>
      <c r="C31" s="57" t="s">
        <v>104</v>
      </c>
      <c r="D31" s="303"/>
      <c r="E31" s="303"/>
      <c r="F31" s="304"/>
      <c r="G31" s="58"/>
      <c r="H31" s="58"/>
      <c r="I31" s="58"/>
      <c r="J31" s="58"/>
      <c r="K31" s="305"/>
      <c r="L31" s="305"/>
      <c r="M31" s="58"/>
      <c r="N31" s="306"/>
      <c r="O31" s="306"/>
      <c r="P31" s="307"/>
      <c r="Q31" s="306"/>
      <c r="R31" s="58"/>
      <c r="S31" s="302"/>
      <c r="T31" s="302"/>
      <c r="U31" s="308"/>
      <c r="V31" s="302"/>
      <c r="W31" s="58"/>
      <c r="X31" s="58"/>
      <c r="Y31" s="309"/>
      <c r="Z31" s="309"/>
      <c r="AA31" s="307"/>
      <c r="AB31" s="309"/>
      <c r="AC31" s="306"/>
      <c r="AD31" s="310">
        <f>SUM(AD3:AD24)</f>
        <v>13.584232051282056</v>
      </c>
    </row>
    <row r="32" spans="1:31" x14ac:dyDescent="0.3">
      <c r="T32" s="59"/>
      <c r="U32" s="313"/>
      <c r="V32" s="59"/>
      <c r="W32" s="59"/>
      <c r="X32" s="59"/>
      <c r="Y32" s="313"/>
      <c r="Z32" s="313"/>
      <c r="AA32" s="59" t="s">
        <v>105</v>
      </c>
      <c r="AB32" s="314" t="s">
        <v>106</v>
      </c>
      <c r="AC32" s="227"/>
      <c r="AD32" s="227"/>
    </row>
    <row r="33" spans="3:28" x14ac:dyDescent="0.3">
      <c r="C33" s="315" t="s">
        <v>327</v>
      </c>
      <c r="D33" s="315"/>
      <c r="E33" s="315"/>
      <c r="S33" s="316"/>
      <c r="T33" s="317"/>
      <c r="U33" s="318"/>
      <c r="V33" s="317"/>
    </row>
    <row r="34" spans="3:28" x14ac:dyDescent="0.3">
      <c r="C34" s="311" t="s">
        <v>325</v>
      </c>
      <c r="D34" s="311"/>
      <c r="E34" s="311"/>
      <c r="F34" s="320"/>
      <c r="G34" s="320"/>
      <c r="H34" s="320"/>
      <c r="I34" s="320"/>
      <c r="J34" s="320"/>
      <c r="K34" s="320"/>
      <c r="L34" s="320"/>
      <c r="M34" s="320"/>
      <c r="P34" s="320"/>
      <c r="R34" s="320"/>
      <c r="S34" s="316"/>
      <c r="T34" s="321"/>
      <c r="U34" s="316"/>
      <c r="V34" s="321"/>
      <c r="W34" s="320"/>
      <c r="X34" s="320"/>
      <c r="Y34" s="311"/>
      <c r="Z34" s="311"/>
      <c r="AA34" s="320"/>
      <c r="AB34" s="311"/>
    </row>
    <row r="35" spans="3:28" x14ac:dyDescent="0.3">
      <c r="C35" s="319"/>
      <c r="D35" s="319"/>
      <c r="E35" s="319"/>
      <c r="S35" s="316"/>
      <c r="T35" s="317"/>
      <c r="U35" s="318"/>
      <c r="V35" s="317"/>
    </row>
    <row r="36" spans="3:28" x14ac:dyDescent="0.3">
      <c r="S36" s="316"/>
      <c r="T36" s="317"/>
      <c r="U36" s="318"/>
      <c r="V36" s="317"/>
    </row>
    <row r="37" spans="3:28" x14ac:dyDescent="0.3">
      <c r="E37" s="315"/>
      <c r="S37" s="316"/>
      <c r="T37" s="317"/>
      <c r="U37" s="318"/>
      <c r="V37" s="317"/>
    </row>
    <row r="38" spans="3:28" x14ac:dyDescent="0.3">
      <c r="S38" s="316"/>
      <c r="T38" s="317"/>
      <c r="U38" s="318"/>
      <c r="V38" s="317"/>
    </row>
    <row r="39" spans="3:28" x14ac:dyDescent="0.3">
      <c r="S39" s="316"/>
      <c r="T39" s="317"/>
      <c r="U39" s="318"/>
      <c r="V39" s="317"/>
    </row>
    <row r="40" spans="3:28" x14ac:dyDescent="0.3">
      <c r="S40" s="316"/>
      <c r="T40" s="317"/>
      <c r="U40" s="318"/>
      <c r="V40" s="317"/>
    </row>
    <row r="60" spans="3:30" s="320" customFormat="1" x14ac:dyDescent="0.3">
      <c r="C60"/>
      <c r="D60"/>
      <c r="E60"/>
      <c r="F60"/>
      <c r="G60"/>
      <c r="H60"/>
      <c r="I60"/>
      <c r="J60"/>
      <c r="K60"/>
      <c r="L60"/>
      <c r="M60"/>
      <c r="N60" s="311"/>
      <c r="O60" s="311"/>
      <c r="P60" s="312"/>
      <c r="Q60" s="311"/>
      <c r="R60"/>
      <c r="S60" s="311"/>
      <c r="T60" s="312"/>
      <c r="U60" s="319"/>
      <c r="V60" s="312"/>
      <c r="W60"/>
      <c r="X60"/>
      <c r="Y60" s="319"/>
      <c r="Z60" s="319"/>
      <c r="AA60" s="312"/>
      <c r="AB60" s="319"/>
      <c r="AC60" s="311"/>
      <c r="AD60" s="311"/>
    </row>
  </sheetData>
  <phoneticPr fontId="7" type="noConversion"/>
  <pageMargins left="0.25" right="0.25" top="1" bottom="0.75" header="0.5" footer="0.5"/>
  <pageSetup scale="50" orientation="landscape" r:id="rId1"/>
  <headerFooter alignWithMargins="0">
    <oddHeader>&amp;C&amp;"Arial,Bold Italic"&amp;16Embroidery Machine Schedule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6"/>
  <sheetViews>
    <sheetView workbookViewId="0">
      <selection activeCell="G10" sqref="G10"/>
    </sheetView>
  </sheetViews>
  <sheetFormatPr defaultRowHeight="13.2" x14ac:dyDescent="0.25"/>
  <cols>
    <col min="1" max="1" width="31.88671875" customWidth="1"/>
    <col min="2" max="2" width="15.109375" style="47" customWidth="1"/>
    <col min="3" max="3" width="3.109375" customWidth="1"/>
    <col min="4" max="4" width="17.88671875" style="47" customWidth="1"/>
    <col min="5" max="5" width="11.109375" customWidth="1"/>
    <col min="7" max="7" width="13.109375" customWidth="1"/>
    <col min="8" max="8" width="10.44140625" customWidth="1"/>
  </cols>
  <sheetData>
    <row r="1" spans="1:5" s="227" customFormat="1" x14ac:dyDescent="0.25">
      <c r="A1" s="436" t="s">
        <v>357</v>
      </c>
      <c r="B1" s="47"/>
      <c r="C1"/>
      <c r="D1" s="47"/>
      <c r="E1"/>
    </row>
    <row r="3" spans="1:5" s="1" customFormat="1" ht="15.6" x14ac:dyDescent="0.3">
      <c r="A3" s="1" t="s">
        <v>62</v>
      </c>
      <c r="B3" s="42" t="s">
        <v>63</v>
      </c>
      <c r="D3" s="42" t="s">
        <v>64</v>
      </c>
    </row>
    <row r="4" spans="1:5" x14ac:dyDescent="0.25">
      <c r="A4" t="s">
        <v>65</v>
      </c>
      <c r="B4" s="43">
        <f>'Cost Analysis-Total Business'!$F$6</f>
        <v>39.900000000000006</v>
      </c>
      <c r="C4" s="43"/>
      <c r="D4" s="43">
        <f>B4*12</f>
        <v>478.80000000000007</v>
      </c>
    </row>
    <row r="5" spans="1:5" x14ac:dyDescent="0.25">
      <c r="A5" t="s">
        <v>66</v>
      </c>
      <c r="B5" s="43">
        <f>'Cost Analysis-Total Business'!$F$7</f>
        <v>160</v>
      </c>
      <c r="C5" s="43"/>
      <c r="D5" s="43">
        <f>B5*12</f>
        <v>1920</v>
      </c>
    </row>
    <row r="6" spans="1:5" x14ac:dyDescent="0.25">
      <c r="A6" t="s">
        <v>67</v>
      </c>
      <c r="B6" s="43">
        <f>'Cost Analysis-Total Business'!$F$8</f>
        <v>48</v>
      </c>
      <c r="C6" s="43"/>
      <c r="D6" s="43">
        <f t="shared" ref="D6:D17" si="0">B6*12</f>
        <v>576</v>
      </c>
    </row>
    <row r="7" spans="1:5" x14ac:dyDescent="0.25">
      <c r="A7" t="s">
        <v>68</v>
      </c>
      <c r="B7" s="43">
        <f>'Cost Analysis-Total Business'!$F$9</f>
        <v>9</v>
      </c>
      <c r="C7" s="43"/>
      <c r="D7" s="43">
        <f t="shared" si="0"/>
        <v>108</v>
      </c>
    </row>
    <row r="8" spans="1:5" x14ac:dyDescent="0.25">
      <c r="A8" t="s">
        <v>69</v>
      </c>
      <c r="B8" s="43">
        <f>'Cost Analysis-Total Business'!$F$10</f>
        <v>20</v>
      </c>
      <c r="C8" s="43"/>
      <c r="D8" s="43">
        <f t="shared" si="0"/>
        <v>240</v>
      </c>
    </row>
    <row r="9" spans="1:5" x14ac:dyDescent="0.25">
      <c r="A9" t="s">
        <v>70</v>
      </c>
      <c r="B9" s="43">
        <f>'Cost Analysis-Total Business'!$F$11</f>
        <v>150</v>
      </c>
      <c r="C9" s="43"/>
      <c r="D9" s="43">
        <f t="shared" si="0"/>
        <v>1800</v>
      </c>
    </row>
    <row r="10" spans="1:5" x14ac:dyDescent="0.25">
      <c r="A10" t="s">
        <v>71</v>
      </c>
      <c r="B10" s="43">
        <f>'Cost Analysis-Total Business'!$F$12</f>
        <v>50</v>
      </c>
      <c r="C10" s="43"/>
      <c r="D10" s="43">
        <f>B10*12</f>
        <v>600</v>
      </c>
    </row>
    <row r="11" spans="1:5" x14ac:dyDescent="0.25">
      <c r="A11" t="s">
        <v>72</v>
      </c>
      <c r="B11" s="43">
        <f>'Cost Analysis-Total Business'!$F$13</f>
        <v>15</v>
      </c>
      <c r="C11" s="43"/>
      <c r="D11" s="43">
        <f>B11*12</f>
        <v>180</v>
      </c>
    </row>
    <row r="12" spans="1:5" x14ac:dyDescent="0.25">
      <c r="A12" t="s">
        <v>73</v>
      </c>
      <c r="B12" s="43">
        <f>'Cost Analysis-Total Business'!$F$14</f>
        <v>29.900000000000002</v>
      </c>
      <c r="C12" s="43"/>
      <c r="D12" s="43">
        <f>B12*12</f>
        <v>358.8</v>
      </c>
    </row>
    <row r="13" spans="1:5" x14ac:dyDescent="0.25">
      <c r="A13" t="s">
        <v>74</v>
      </c>
      <c r="B13" s="43">
        <f>'Cost Analysis-Total Business'!$F$15</f>
        <v>25</v>
      </c>
      <c r="C13" s="43"/>
      <c r="D13" s="43">
        <f t="shared" si="0"/>
        <v>300</v>
      </c>
    </row>
    <row r="14" spans="1:5" x14ac:dyDescent="0.25">
      <c r="A14" t="s">
        <v>75</v>
      </c>
      <c r="B14" s="43">
        <f>'Cost Analysis-Total Business'!$F$16</f>
        <v>5</v>
      </c>
      <c r="C14" s="43"/>
      <c r="D14" s="43">
        <f t="shared" si="0"/>
        <v>60</v>
      </c>
    </row>
    <row r="15" spans="1:5" x14ac:dyDescent="0.25">
      <c r="A15" t="s">
        <v>76</v>
      </c>
      <c r="B15" s="43">
        <f>'Cost Analysis-Total Business'!$F$17</f>
        <v>5</v>
      </c>
      <c r="C15" s="43"/>
      <c r="D15" s="43">
        <f t="shared" si="0"/>
        <v>60</v>
      </c>
    </row>
    <row r="16" spans="1:5" x14ac:dyDescent="0.25">
      <c r="A16" t="s">
        <v>77</v>
      </c>
      <c r="B16" s="43">
        <f>'Cost Analysis-Total Business'!$F$18</f>
        <v>20</v>
      </c>
      <c r="C16" s="43"/>
      <c r="D16" s="43">
        <f t="shared" si="0"/>
        <v>240</v>
      </c>
    </row>
    <row r="17" spans="1:10" x14ac:dyDescent="0.25">
      <c r="A17" t="s">
        <v>78</v>
      </c>
      <c r="B17" s="43">
        <f>'Cost Analysis-Total Business'!$F$19</f>
        <v>10</v>
      </c>
      <c r="C17" s="43"/>
      <c r="D17" s="43">
        <f t="shared" si="0"/>
        <v>120</v>
      </c>
    </row>
    <row r="18" spans="1:10" x14ac:dyDescent="0.25">
      <c r="A18" t="s">
        <v>79</v>
      </c>
      <c r="B18" s="43">
        <f>'Cost Analysis-Total Business'!$F$20</f>
        <v>10</v>
      </c>
      <c r="C18" s="43"/>
      <c r="D18" s="43">
        <f>B18*12</f>
        <v>120</v>
      </c>
    </row>
    <row r="19" spans="1:10" x14ac:dyDescent="0.25">
      <c r="A19" t="s">
        <v>80</v>
      </c>
      <c r="B19" s="43">
        <f>'Cost Analysis-Total Business'!$F$21</f>
        <v>5</v>
      </c>
      <c r="C19" s="43"/>
      <c r="D19" s="43">
        <f>B19*12</f>
        <v>60</v>
      </c>
    </row>
    <row r="20" spans="1:10" x14ac:dyDescent="0.25">
      <c r="A20" t="s">
        <v>81</v>
      </c>
      <c r="B20" s="43">
        <f>'Cost Analysis-Total Business'!$F$23</f>
        <v>0</v>
      </c>
      <c r="C20" s="43"/>
      <c r="D20" s="43">
        <f>B20*12</f>
        <v>0</v>
      </c>
    </row>
    <row r="21" spans="1:10" x14ac:dyDescent="0.25">
      <c r="A21" t="s">
        <v>269</v>
      </c>
      <c r="B21" s="43">
        <f>'Cost Analysis-Total Business'!$F$24</f>
        <v>20</v>
      </c>
      <c r="C21" s="43"/>
      <c r="D21" s="43">
        <f>B21*12</f>
        <v>240</v>
      </c>
    </row>
    <row r="22" spans="1:10" x14ac:dyDescent="0.25">
      <c r="A22" t="s">
        <v>82</v>
      </c>
      <c r="B22" s="43">
        <f>'Cost Analysis-Total Business'!$F$25</f>
        <v>2.5</v>
      </c>
      <c r="C22" s="43"/>
      <c r="D22" s="43">
        <f>B22*12</f>
        <v>30</v>
      </c>
    </row>
    <row r="23" spans="1:10" ht="15.6" x14ac:dyDescent="0.3">
      <c r="A23" s="1" t="s">
        <v>83</v>
      </c>
      <c r="B23" s="44"/>
      <c r="C23" s="45"/>
      <c r="D23" s="46">
        <f>SUM(D4:D22)</f>
        <v>7491.6</v>
      </c>
      <c r="E23" s="45"/>
    </row>
    <row r="24" spans="1:10" x14ac:dyDescent="0.25">
      <c r="D24" s="48"/>
    </row>
    <row r="25" spans="1:10" s="45" customFormat="1" ht="15" x14ac:dyDescent="0.25">
      <c r="A25"/>
      <c r="B25" s="47"/>
      <c r="C25"/>
      <c r="D25" s="47"/>
      <c r="E25"/>
      <c r="J25"/>
    </row>
    <row r="26" spans="1:10" ht="15" x14ac:dyDescent="0.25">
      <c r="A26" s="52" t="s">
        <v>270</v>
      </c>
      <c r="D26" s="228">
        <v>50</v>
      </c>
      <c r="E26" s="11" t="s">
        <v>271</v>
      </c>
      <c r="J26" s="45"/>
    </row>
    <row r="27" spans="1:10" ht="11.25" customHeight="1" x14ac:dyDescent="0.25">
      <c r="A27" s="52"/>
      <c r="E27" t="s">
        <v>272</v>
      </c>
    </row>
    <row r="28" spans="1:10" x14ac:dyDescent="0.25">
      <c r="A28" s="52" t="s">
        <v>273</v>
      </c>
      <c r="D28" s="50">
        <f>D23/D26</f>
        <v>149.83199999999999</v>
      </c>
      <c r="E28" t="s">
        <v>274</v>
      </c>
    </row>
    <row r="29" spans="1:10" ht="12" customHeight="1" x14ac:dyDescent="0.25">
      <c r="A29" s="52"/>
    </row>
    <row r="30" spans="1:10" x14ac:dyDescent="0.25">
      <c r="A30" s="52" t="s">
        <v>275</v>
      </c>
      <c r="D30" s="228">
        <v>6</v>
      </c>
    </row>
    <row r="31" spans="1:10" ht="8.1" customHeight="1" x14ac:dyDescent="0.25">
      <c r="A31" s="52"/>
    </row>
    <row r="32" spans="1:10" x14ac:dyDescent="0.25">
      <c r="A32" s="52" t="s">
        <v>276</v>
      </c>
      <c r="D32" s="48">
        <f>D28/D30</f>
        <v>24.971999999999998</v>
      </c>
      <c r="E32" t="s">
        <v>277</v>
      </c>
    </row>
    <row r="33" spans="1:10" ht="8.1" customHeight="1" x14ac:dyDescent="0.25">
      <c r="A33" s="52"/>
      <c r="E33" t="s">
        <v>278</v>
      </c>
    </row>
    <row r="34" spans="1:10" x14ac:dyDescent="0.25">
      <c r="A34" s="52" t="s">
        <v>279</v>
      </c>
      <c r="D34" s="228">
        <v>8.75</v>
      </c>
      <c r="E34" t="s">
        <v>280</v>
      </c>
    </row>
    <row r="35" spans="1:10" ht="8.1" customHeight="1" x14ac:dyDescent="0.25">
      <c r="A35" s="52"/>
    </row>
    <row r="36" spans="1:10" x14ac:dyDescent="0.25">
      <c r="A36" s="52" t="s">
        <v>281</v>
      </c>
      <c r="D36" s="48">
        <f>D28/D34</f>
        <v>17.123657142857141</v>
      </c>
      <c r="E36" s="11" t="s">
        <v>282</v>
      </c>
    </row>
    <row r="37" spans="1:10" ht="10.5" customHeight="1" x14ac:dyDescent="0.25">
      <c r="A37" s="52"/>
      <c r="E37" t="s">
        <v>283</v>
      </c>
    </row>
    <row r="38" spans="1:10" x14ac:dyDescent="0.25">
      <c r="A38" s="52" t="s">
        <v>284</v>
      </c>
      <c r="D38" s="228">
        <v>15</v>
      </c>
      <c r="E38" s="11" t="s">
        <v>285</v>
      </c>
    </row>
    <row r="39" spans="1:10" ht="8.1" customHeight="1" x14ac:dyDescent="0.25">
      <c r="A39" s="52"/>
      <c r="D39" s="228"/>
      <c r="E39" s="11" t="s">
        <v>286</v>
      </c>
    </row>
    <row r="40" spans="1:10" x14ac:dyDescent="0.25">
      <c r="A40" s="52" t="s">
        <v>287</v>
      </c>
      <c r="D40" s="237">
        <f>60/D38</f>
        <v>4</v>
      </c>
    </row>
    <row r="41" spans="1:10" ht="8.1" customHeight="1" x14ac:dyDescent="0.25">
      <c r="A41" s="52"/>
      <c r="D41" s="237"/>
    </row>
    <row r="42" spans="1:10" ht="15.6" x14ac:dyDescent="0.3">
      <c r="A42" s="62" t="s">
        <v>288</v>
      </c>
      <c r="B42" s="238"/>
      <c r="C42" s="45"/>
      <c r="D42" s="239">
        <f>D36/D40</f>
        <v>4.2809142857142852</v>
      </c>
      <c r="E42" s="45"/>
    </row>
    <row r="43" spans="1:10" ht="11.25" customHeight="1" x14ac:dyDescent="0.25">
      <c r="A43" s="52"/>
      <c r="D43" s="240"/>
    </row>
    <row r="44" spans="1:10" x14ac:dyDescent="0.25">
      <c r="A44" s="52" t="s">
        <v>289</v>
      </c>
      <c r="D44" s="48">
        <v>0.48095238095238096</v>
      </c>
    </row>
    <row r="45" spans="1:10" ht="8.1" customHeight="1" x14ac:dyDescent="0.25">
      <c r="A45" s="52"/>
      <c r="D45" s="48"/>
    </row>
    <row r="46" spans="1:10" x14ac:dyDescent="0.25">
      <c r="A46" s="52" t="s">
        <v>290</v>
      </c>
      <c r="D46" s="48">
        <f>D44*8</f>
        <v>3.8476190476190477</v>
      </c>
      <c r="J46" s="11"/>
    </row>
    <row r="47" spans="1:10" ht="8.1" customHeight="1" x14ac:dyDescent="0.25">
      <c r="A47" s="52"/>
      <c r="D47" s="48"/>
    </row>
    <row r="48" spans="1:10" x14ac:dyDescent="0.25">
      <c r="A48" s="52" t="s">
        <v>291</v>
      </c>
      <c r="D48" s="48">
        <f>D42+D46</f>
        <v>8.1285333333333334</v>
      </c>
    </row>
    <row r="49" spans="1:6" ht="8.1" customHeight="1" x14ac:dyDescent="0.25">
      <c r="A49" s="52"/>
    </row>
    <row r="50" spans="1:6" x14ac:dyDescent="0.25">
      <c r="A50" s="52" t="s">
        <v>292</v>
      </c>
      <c r="D50" s="241">
        <v>0.5</v>
      </c>
      <c r="E50" s="48">
        <v>31.04</v>
      </c>
      <c r="F50" t="s">
        <v>96</v>
      </c>
    </row>
    <row r="52" spans="1:6" ht="15.6" x14ac:dyDescent="0.3">
      <c r="A52" s="62" t="s">
        <v>293</v>
      </c>
      <c r="B52" s="238"/>
      <c r="C52" s="45"/>
      <c r="D52" s="242">
        <f>D48*D50+D48</f>
        <v>12.1928</v>
      </c>
      <c r="E52" s="11" t="s">
        <v>294</v>
      </c>
    </row>
    <row r="53" spans="1:6" x14ac:dyDescent="0.25">
      <c r="E53" s="11" t="s">
        <v>295</v>
      </c>
    </row>
    <row r="54" spans="1:6" x14ac:dyDescent="0.25">
      <c r="A54" s="52"/>
      <c r="D54" s="54"/>
      <c r="E54" s="243" t="s">
        <v>296</v>
      </c>
      <c r="F54" t="s">
        <v>99</v>
      </c>
    </row>
    <row r="56" spans="1:6" x14ac:dyDescent="0.25">
      <c r="D56" s="55"/>
    </row>
  </sheetData>
  <pageMargins left="0.7" right="0.7" top="0.75" bottom="0.75" header="0.3" footer="0.3"/>
  <pageSetup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6"/>
  <sheetViews>
    <sheetView zoomScaleNormal="100" workbookViewId="0">
      <selection activeCell="B13" sqref="B13"/>
    </sheetView>
  </sheetViews>
  <sheetFormatPr defaultRowHeight="13.2" x14ac:dyDescent="0.25"/>
  <cols>
    <col min="1" max="1" width="31.88671875" customWidth="1"/>
    <col min="2" max="2" width="15.109375" style="47" customWidth="1"/>
    <col min="3" max="3" width="5.33203125" customWidth="1"/>
    <col min="4" max="4" width="17.88671875" style="47" customWidth="1"/>
    <col min="5" max="5" width="11.109375" customWidth="1"/>
    <col min="7" max="7" width="13.109375" customWidth="1"/>
  </cols>
  <sheetData>
    <row r="1" spans="1:11" x14ac:dyDescent="0.25">
      <c r="A1" s="436" t="s">
        <v>358</v>
      </c>
      <c r="F1" s="227"/>
      <c r="G1" s="227"/>
      <c r="H1" s="227"/>
      <c r="I1" s="227"/>
      <c r="J1" s="227"/>
      <c r="K1" s="227"/>
    </row>
    <row r="3" spans="1:11" s="1" customFormat="1" ht="15.6" x14ac:dyDescent="0.3">
      <c r="A3" s="1" t="s">
        <v>62</v>
      </c>
      <c r="B3" s="244" t="s">
        <v>63</v>
      </c>
      <c r="D3" s="244" t="s">
        <v>64</v>
      </c>
    </row>
    <row r="4" spans="1:11" x14ac:dyDescent="0.25">
      <c r="A4" t="s">
        <v>65</v>
      </c>
      <c r="B4" s="235">
        <f>'Cost Analysis-Total Business'!$E$6</f>
        <v>359.1</v>
      </c>
      <c r="C4" s="43"/>
      <c r="D4" s="43">
        <f>B4*12</f>
        <v>4309.2000000000007</v>
      </c>
    </row>
    <row r="5" spans="1:11" x14ac:dyDescent="0.25">
      <c r="A5" t="s">
        <v>66</v>
      </c>
      <c r="B5" s="235">
        <f>'Cost Analysis-Total Business'!$E$7</f>
        <v>1440</v>
      </c>
      <c r="C5" s="43"/>
      <c r="D5" s="43">
        <f>B5*12</f>
        <v>17280</v>
      </c>
    </row>
    <row r="6" spans="1:11" x14ac:dyDescent="0.25">
      <c r="A6" t="s">
        <v>67</v>
      </c>
      <c r="B6" s="235">
        <f>'Cost Analysis-Total Business'!$E$8</f>
        <v>432</v>
      </c>
      <c r="C6" s="43"/>
      <c r="D6" s="43">
        <f t="shared" ref="D6:D17" si="0">B6*12</f>
        <v>5184</v>
      </c>
    </row>
    <row r="7" spans="1:11" x14ac:dyDescent="0.25">
      <c r="A7" t="s">
        <v>68</v>
      </c>
      <c r="B7" s="235">
        <f>'Cost Analysis-Total Business'!$E$9</f>
        <v>81</v>
      </c>
      <c r="C7" s="43"/>
      <c r="D7" s="43">
        <f t="shared" si="0"/>
        <v>972</v>
      </c>
    </row>
    <row r="8" spans="1:11" x14ac:dyDescent="0.25">
      <c r="A8" t="s">
        <v>69</v>
      </c>
      <c r="B8" s="235">
        <f>'Cost Analysis-Total Business'!$E$10</f>
        <v>180</v>
      </c>
      <c r="C8" s="43"/>
      <c r="D8" s="43">
        <f t="shared" si="0"/>
        <v>2160</v>
      </c>
    </row>
    <row r="9" spans="1:11" x14ac:dyDescent="0.25">
      <c r="A9" t="s">
        <v>70</v>
      </c>
      <c r="B9" s="235">
        <f>'Cost Analysis-Total Business'!$E$11</f>
        <v>1350</v>
      </c>
      <c r="C9" s="43"/>
      <c r="D9" s="43">
        <f t="shared" si="0"/>
        <v>16200</v>
      </c>
    </row>
    <row r="10" spans="1:11" x14ac:dyDescent="0.25">
      <c r="A10" t="s">
        <v>71</v>
      </c>
      <c r="B10" s="235">
        <f>'Cost Analysis-Total Business'!$E$12</f>
        <v>450</v>
      </c>
      <c r="C10" s="43"/>
      <c r="D10" s="43">
        <f>B10*12</f>
        <v>5400</v>
      </c>
    </row>
    <row r="11" spans="1:11" x14ac:dyDescent="0.25">
      <c r="A11" t="s">
        <v>72</v>
      </c>
      <c r="B11" s="235">
        <f>'Cost Analysis-Total Business'!$E$13</f>
        <v>135</v>
      </c>
      <c r="C11" s="43"/>
      <c r="D11" s="43">
        <f>B11*12</f>
        <v>1620</v>
      </c>
    </row>
    <row r="12" spans="1:11" x14ac:dyDescent="0.25">
      <c r="A12" t="s">
        <v>73</v>
      </c>
      <c r="B12" s="235">
        <f>'Cost Analysis-Total Business'!$E$14</f>
        <v>269.10000000000002</v>
      </c>
      <c r="C12" s="43"/>
      <c r="D12" s="43">
        <f>B12*12</f>
        <v>3229.2000000000003</v>
      </c>
    </row>
    <row r="13" spans="1:11" x14ac:dyDescent="0.25">
      <c r="A13" t="s">
        <v>74</v>
      </c>
      <c r="B13" s="235">
        <f>'Cost Analysis-Total Business'!$E$15</f>
        <v>225</v>
      </c>
      <c r="C13" s="43"/>
      <c r="D13" s="43">
        <f t="shared" si="0"/>
        <v>2700</v>
      </c>
    </row>
    <row r="14" spans="1:11" x14ac:dyDescent="0.25">
      <c r="A14" t="s">
        <v>75</v>
      </c>
      <c r="B14" s="235">
        <f>'Cost Analysis-Total Business'!$E$16</f>
        <v>45</v>
      </c>
      <c r="C14" s="43"/>
      <c r="D14" s="43">
        <f t="shared" si="0"/>
        <v>540</v>
      </c>
    </row>
    <row r="15" spans="1:11" x14ac:dyDescent="0.25">
      <c r="A15" t="s">
        <v>76</v>
      </c>
      <c r="B15" s="235">
        <f>'Cost Analysis-Total Business'!$E$17</f>
        <v>45</v>
      </c>
      <c r="C15" s="43"/>
      <c r="D15" s="43">
        <f t="shared" si="0"/>
        <v>540</v>
      </c>
    </row>
    <row r="16" spans="1:11" x14ac:dyDescent="0.25">
      <c r="A16" t="s">
        <v>77</v>
      </c>
      <c r="B16" s="235">
        <f>'Cost Analysis-Total Business'!$E$18</f>
        <v>180</v>
      </c>
      <c r="C16" s="43"/>
      <c r="D16" s="43">
        <f t="shared" si="0"/>
        <v>2160</v>
      </c>
    </row>
    <row r="17" spans="1:14" x14ac:dyDescent="0.25">
      <c r="A17" t="s">
        <v>78</v>
      </c>
      <c r="B17" s="235">
        <f>'Cost Analysis-Total Business'!$E$19</f>
        <v>90</v>
      </c>
      <c r="C17" s="43"/>
      <c r="D17" s="43">
        <f t="shared" si="0"/>
        <v>1080</v>
      </c>
    </row>
    <row r="18" spans="1:14" x14ac:dyDescent="0.25">
      <c r="A18" t="s">
        <v>79</v>
      </c>
      <c r="B18" s="235">
        <f>'Cost Analysis-Total Business'!$E$20</f>
        <v>90</v>
      </c>
      <c r="C18" s="43"/>
      <c r="D18" s="43">
        <f t="shared" ref="D18:D23" si="1">B18*12</f>
        <v>1080</v>
      </c>
    </row>
    <row r="19" spans="1:14" x14ac:dyDescent="0.25">
      <c r="A19" t="s">
        <v>80</v>
      </c>
      <c r="B19" s="235">
        <f>'Cost Analysis-Total Business'!$E$21</f>
        <v>45</v>
      </c>
      <c r="C19" s="43"/>
      <c r="D19" s="43">
        <f t="shared" si="1"/>
        <v>540</v>
      </c>
    </row>
    <row r="20" spans="1:14" x14ac:dyDescent="0.25">
      <c r="A20" t="s">
        <v>355</v>
      </c>
      <c r="B20" s="235">
        <f>'Cost Analysis-Total Business'!$E$22</f>
        <v>175.5</v>
      </c>
      <c r="C20" s="43"/>
      <c r="D20" s="43">
        <f t="shared" si="1"/>
        <v>2106</v>
      </c>
    </row>
    <row r="21" spans="1:14" x14ac:dyDescent="0.25">
      <c r="A21" t="s">
        <v>81</v>
      </c>
      <c r="B21" s="235">
        <f>'Cost Analysis-Total Business'!$E$23</f>
        <v>0</v>
      </c>
      <c r="C21" s="43"/>
      <c r="D21" s="43">
        <f t="shared" si="1"/>
        <v>0</v>
      </c>
    </row>
    <row r="22" spans="1:14" x14ac:dyDescent="0.25">
      <c r="A22" t="s">
        <v>269</v>
      </c>
      <c r="B22" s="235">
        <f>'Cost Analysis-Total Business'!$E$24</f>
        <v>180</v>
      </c>
      <c r="C22" s="43"/>
      <c r="D22" s="43">
        <f t="shared" si="1"/>
        <v>2160</v>
      </c>
    </row>
    <row r="23" spans="1:14" x14ac:dyDescent="0.25">
      <c r="A23" t="s">
        <v>82</v>
      </c>
      <c r="B23" s="235">
        <f>'Cost Analysis-Total Business'!$E$25</f>
        <v>22.5</v>
      </c>
      <c r="C23" s="43"/>
      <c r="D23" s="43">
        <f t="shared" si="1"/>
        <v>270</v>
      </c>
    </row>
    <row r="24" spans="1:14" ht="15.6" x14ac:dyDescent="0.3">
      <c r="A24" s="1" t="s">
        <v>83</v>
      </c>
      <c r="B24" s="44">
        <f>SUM(B4:B23)</f>
        <v>5794.2000000000007</v>
      </c>
      <c r="C24" s="45"/>
      <c r="D24" s="46">
        <f>SUM(D4:D23)</f>
        <v>69530.399999999994</v>
      </c>
      <c r="E24" s="45"/>
    </row>
    <row r="25" spans="1:14" x14ac:dyDescent="0.25">
      <c r="D25" s="48"/>
    </row>
    <row r="27" spans="1:14" s="45" customFormat="1" ht="15" x14ac:dyDescent="0.25">
      <c r="A27" t="s">
        <v>84</v>
      </c>
      <c r="B27" s="47"/>
      <c r="C27"/>
      <c r="D27" s="49">
        <v>50</v>
      </c>
      <c r="E27" s="11" t="s">
        <v>297</v>
      </c>
      <c r="I27"/>
      <c r="J27" s="47"/>
      <c r="K27"/>
      <c r="L27" s="49"/>
      <c r="M27"/>
      <c r="N27"/>
    </row>
    <row r="28" spans="1:14" x14ac:dyDescent="0.25">
      <c r="E28" s="11" t="s">
        <v>298</v>
      </c>
      <c r="J28" s="47"/>
      <c r="L28" s="47"/>
    </row>
    <row r="29" spans="1:14" ht="11.25" customHeight="1" x14ac:dyDescent="0.25">
      <c r="A29" t="s">
        <v>85</v>
      </c>
      <c r="D29" s="50">
        <f>D24/D27</f>
        <v>1390.6079999999999</v>
      </c>
      <c r="E29" t="s">
        <v>299</v>
      </c>
      <c r="J29" s="47"/>
      <c r="L29" s="50"/>
    </row>
    <row r="30" spans="1:14" x14ac:dyDescent="0.25">
      <c r="J30" s="47"/>
      <c r="L30" s="47"/>
    </row>
    <row r="31" spans="1:14" ht="12" customHeight="1" x14ac:dyDescent="0.25">
      <c r="A31" t="s">
        <v>86</v>
      </c>
      <c r="D31" s="49">
        <v>6</v>
      </c>
      <c r="J31" s="47"/>
      <c r="L31" s="49"/>
    </row>
    <row r="32" spans="1:14" x14ac:dyDescent="0.25">
      <c r="J32" s="47"/>
      <c r="L32" s="47"/>
    </row>
    <row r="33" spans="1:12" x14ac:dyDescent="0.25">
      <c r="A33" t="s">
        <v>87</v>
      </c>
      <c r="D33" s="48">
        <f>D29/D31</f>
        <v>231.768</v>
      </c>
      <c r="J33" s="47"/>
      <c r="L33" s="48"/>
    </row>
    <row r="34" spans="1:12" x14ac:dyDescent="0.25">
      <c r="J34" s="47"/>
      <c r="L34" s="47"/>
    </row>
    <row r="35" spans="1:12" x14ac:dyDescent="0.25">
      <c r="A35" t="s">
        <v>88</v>
      </c>
      <c r="D35" s="49">
        <v>50</v>
      </c>
      <c r="E35" s="11" t="s">
        <v>128</v>
      </c>
      <c r="J35" s="47"/>
      <c r="L35" s="49"/>
    </row>
    <row r="36" spans="1:12" x14ac:dyDescent="0.25">
      <c r="E36" t="s">
        <v>129</v>
      </c>
      <c r="J36" s="47"/>
      <c r="L36" s="47"/>
    </row>
    <row r="37" spans="1:12" x14ac:dyDescent="0.25">
      <c r="A37" t="s">
        <v>89</v>
      </c>
      <c r="D37" s="48">
        <f>D29/D35</f>
        <v>27.812159999999999</v>
      </c>
      <c r="J37" s="47"/>
      <c r="L37" s="48"/>
    </row>
    <row r="38" spans="1:12" x14ac:dyDescent="0.25">
      <c r="J38" s="47"/>
      <c r="L38" s="47"/>
    </row>
    <row r="39" spans="1:12" x14ac:dyDescent="0.25">
      <c r="A39" t="s">
        <v>90</v>
      </c>
      <c r="D39" s="49">
        <v>6</v>
      </c>
      <c r="J39" s="47"/>
      <c r="L39" s="49"/>
    </row>
    <row r="40" spans="1:12" x14ac:dyDescent="0.25">
      <c r="J40" s="47"/>
      <c r="L40" s="47"/>
    </row>
    <row r="41" spans="1:12" x14ac:dyDescent="0.25">
      <c r="A41" t="s">
        <v>91</v>
      </c>
      <c r="D41" s="49">
        <v>600</v>
      </c>
      <c r="E41" s="11" t="s">
        <v>130</v>
      </c>
      <c r="J41" s="47"/>
      <c r="L41" s="49"/>
    </row>
    <row r="42" spans="1:12" x14ac:dyDescent="0.25">
      <c r="E42" s="11" t="s">
        <v>131</v>
      </c>
      <c r="J42" s="47"/>
      <c r="L42" s="47"/>
    </row>
    <row r="43" spans="1:12" x14ac:dyDescent="0.25">
      <c r="A43" t="s">
        <v>92</v>
      </c>
      <c r="D43" s="51">
        <v>45</v>
      </c>
      <c r="E43" t="s">
        <v>300</v>
      </c>
      <c r="J43" s="47"/>
      <c r="L43" s="51"/>
    </row>
    <row r="44" spans="1:12" x14ac:dyDescent="0.25">
      <c r="J44" s="47"/>
      <c r="L44" s="47"/>
    </row>
    <row r="45" spans="1:12" x14ac:dyDescent="0.25">
      <c r="A45" t="s">
        <v>93</v>
      </c>
      <c r="D45" s="47">
        <f>D39*D41*D43</f>
        <v>162000</v>
      </c>
      <c r="J45" s="47"/>
      <c r="L45" s="47"/>
    </row>
    <row r="46" spans="1:12" x14ac:dyDescent="0.25">
      <c r="J46" s="47"/>
      <c r="L46" s="47"/>
    </row>
    <row r="47" spans="1:12" x14ac:dyDescent="0.25">
      <c r="A47" s="52" t="s">
        <v>94</v>
      </c>
      <c r="D47" s="53">
        <f>D37/D45</f>
        <v>1.7167999999999998E-4</v>
      </c>
      <c r="I47" s="52"/>
      <c r="J47" s="47"/>
      <c r="L47" s="53"/>
    </row>
    <row r="48" spans="1:12" x14ac:dyDescent="0.25">
      <c r="J48" s="47"/>
      <c r="L48" s="47"/>
    </row>
    <row r="49" spans="1:13" x14ac:dyDescent="0.25">
      <c r="A49" s="52" t="s">
        <v>95</v>
      </c>
      <c r="D49" s="54">
        <f>D47*1000</f>
        <v>0.17167999999999997</v>
      </c>
      <c r="E49" s="43">
        <f>D37</f>
        <v>27.812159999999999</v>
      </c>
      <c r="F49" t="s">
        <v>96</v>
      </c>
      <c r="I49" s="52"/>
      <c r="J49" s="47"/>
      <c r="L49" s="54"/>
      <c r="M49" s="43"/>
    </row>
    <row r="50" spans="1:13" x14ac:dyDescent="0.25">
      <c r="J50" s="47"/>
      <c r="L50" s="47"/>
    </row>
    <row r="51" spans="1:13" x14ac:dyDescent="0.25">
      <c r="A51" t="s">
        <v>97</v>
      </c>
      <c r="D51" s="55">
        <v>0.5</v>
      </c>
      <c r="J51" s="47"/>
      <c r="L51" s="55"/>
    </row>
    <row r="52" spans="1:13" x14ac:dyDescent="0.25">
      <c r="J52" s="47"/>
      <c r="L52" s="47"/>
    </row>
    <row r="53" spans="1:13" ht="15.6" x14ac:dyDescent="0.3">
      <c r="A53" s="1" t="s">
        <v>98</v>
      </c>
      <c r="D53" s="56">
        <f xml:space="preserve"> (D49*D51) + D49</f>
        <v>0.25751999999999997</v>
      </c>
      <c r="E53" s="91">
        <f>D37*(1+D51)</f>
        <v>41.718239999999994</v>
      </c>
      <c r="I53" s="86"/>
      <c r="J53" s="47"/>
      <c r="L53" s="56"/>
      <c r="M53" s="91"/>
    </row>
    <row r="54" spans="1:13" x14ac:dyDescent="0.25">
      <c r="J54" s="47"/>
      <c r="L54" s="47"/>
    </row>
    <row r="55" spans="1:13" x14ac:dyDescent="0.25">
      <c r="E55" s="246">
        <f>E53</f>
        <v>41.718239999999994</v>
      </c>
      <c r="F55" s="11" t="s">
        <v>301</v>
      </c>
    </row>
    <row r="56" spans="1:13" ht="15.6" x14ac:dyDescent="0.3">
      <c r="A56" s="86"/>
      <c r="D56" s="56"/>
      <c r="E56" s="91"/>
    </row>
  </sheetData>
  <phoneticPr fontId="7" type="noConversion"/>
  <pageMargins left="0.25" right="0.25" top="0.5" bottom="0.5" header="0.25" footer="0.25"/>
  <pageSetup scale="90" orientation="portrait" r:id="rId1"/>
  <headerFooter alignWithMargins="0">
    <oddHeader>&amp;C&amp;"Arial,Bold Italic"&amp;16Total Cost Analysis Spread Sheet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9"/>
  <sheetViews>
    <sheetView workbookViewId="0">
      <selection activeCell="I6" sqref="I6"/>
    </sheetView>
  </sheetViews>
  <sheetFormatPr defaultRowHeight="13.2" x14ac:dyDescent="0.25"/>
  <cols>
    <col min="1" max="1" width="12.6640625" customWidth="1"/>
    <col min="2" max="2" width="39.33203125" customWidth="1"/>
    <col min="3" max="3" width="11.6640625" customWidth="1"/>
    <col min="4" max="4" width="12.44140625" customWidth="1"/>
    <col min="5" max="5" width="12.109375" customWidth="1"/>
    <col min="6" max="6" width="9.109375" style="157" customWidth="1"/>
    <col min="7" max="7" width="13" customWidth="1"/>
  </cols>
  <sheetData>
    <row r="1" spans="1:12" ht="15.6" x14ac:dyDescent="0.3">
      <c r="A1" s="144" t="s">
        <v>180</v>
      </c>
      <c r="B1" s="145"/>
      <c r="C1" s="146" t="s">
        <v>181</v>
      </c>
      <c r="D1" s="147"/>
      <c r="E1" s="148"/>
      <c r="F1" s="149" t="s">
        <v>182</v>
      </c>
      <c r="G1" s="150"/>
      <c r="H1" s="151"/>
    </row>
    <row r="2" spans="1:12" ht="15.6" x14ac:dyDescent="0.3">
      <c r="A2" s="144" t="s">
        <v>183</v>
      </c>
      <c r="B2" s="145">
        <v>1245</v>
      </c>
      <c r="C2" s="146" t="s">
        <v>184</v>
      </c>
      <c r="D2" s="147"/>
      <c r="E2" s="148"/>
      <c r="F2" s="149" t="s">
        <v>185</v>
      </c>
      <c r="G2" s="152"/>
      <c r="H2" s="151"/>
    </row>
    <row r="3" spans="1:12" ht="15.6" x14ac:dyDescent="0.3">
      <c r="A3" s="153" t="s">
        <v>186</v>
      </c>
      <c r="B3" s="145"/>
      <c r="C3" s="146" t="s">
        <v>187</v>
      </c>
      <c r="D3" s="147"/>
      <c r="E3" s="154"/>
      <c r="F3" s="149" t="s">
        <v>188</v>
      </c>
      <c r="G3" s="152"/>
      <c r="H3" s="155">
        <f>0.083*E3</f>
        <v>0</v>
      </c>
    </row>
    <row r="4" spans="1:12" ht="15.6" x14ac:dyDescent="0.3">
      <c r="A4" s="153" t="s">
        <v>189</v>
      </c>
      <c r="B4" s="145"/>
      <c r="C4" s="146" t="s">
        <v>190</v>
      </c>
      <c r="D4" s="147"/>
      <c r="E4" s="154"/>
      <c r="F4" s="156" t="s">
        <v>191</v>
      </c>
      <c r="G4" s="157"/>
      <c r="H4" s="158">
        <f>E4*0.167</f>
        <v>0</v>
      </c>
    </row>
    <row r="5" spans="1:12" ht="15.6" x14ac:dyDescent="0.3">
      <c r="A5" s="144" t="s">
        <v>192</v>
      </c>
      <c r="B5" s="145"/>
      <c r="C5" s="159" t="s">
        <v>193</v>
      </c>
      <c r="D5" s="160"/>
      <c r="E5" s="161">
        <v>750</v>
      </c>
      <c r="F5" s="149" t="s">
        <v>194</v>
      </c>
      <c r="G5" s="152"/>
      <c r="H5" s="162">
        <v>1</v>
      </c>
    </row>
    <row r="6" spans="1:12" ht="15.6" x14ac:dyDescent="0.3">
      <c r="A6" s="144" t="s">
        <v>42</v>
      </c>
      <c r="B6" s="163" t="s">
        <v>195</v>
      </c>
      <c r="C6" s="164" t="s">
        <v>196</v>
      </c>
      <c r="D6" s="164" t="s">
        <v>197</v>
      </c>
      <c r="E6" s="164" t="s">
        <v>198</v>
      </c>
      <c r="F6" s="165" t="s">
        <v>53</v>
      </c>
      <c r="G6" s="165" t="s">
        <v>199</v>
      </c>
      <c r="H6" s="165" t="s">
        <v>57</v>
      </c>
      <c r="I6" s="43">
        <f>'Cost Analysis-Emb'!$D$37</f>
        <v>27.812159999999999</v>
      </c>
      <c r="J6" s="11" t="s">
        <v>260</v>
      </c>
      <c r="K6" s="62"/>
      <c r="L6" s="62"/>
    </row>
    <row r="7" spans="1:12" x14ac:dyDescent="0.25">
      <c r="A7" s="60">
        <v>1</v>
      </c>
      <c r="B7" s="37" t="s">
        <v>200</v>
      </c>
      <c r="C7" s="37"/>
      <c r="D7" s="37"/>
      <c r="E7" s="166"/>
      <c r="F7" s="167">
        <v>18</v>
      </c>
      <c r="G7" s="168">
        <f t="shared" ref="G7:G15" si="0">A7*(F7/60)</f>
        <v>0.3</v>
      </c>
      <c r="H7" s="168">
        <f>G7*I6</f>
        <v>8.343648</v>
      </c>
    </row>
    <row r="8" spans="1:12" x14ac:dyDescent="0.25">
      <c r="A8" s="60"/>
      <c r="B8" s="37" t="s">
        <v>201</v>
      </c>
      <c r="C8" s="37"/>
      <c r="D8" s="37"/>
      <c r="E8" s="166"/>
      <c r="F8" s="167"/>
      <c r="G8" s="168">
        <f t="shared" si="0"/>
        <v>0</v>
      </c>
      <c r="H8" s="168">
        <f>G8*I6</f>
        <v>0</v>
      </c>
    </row>
    <row r="9" spans="1:12" x14ac:dyDescent="0.25">
      <c r="A9" s="60"/>
      <c r="B9" s="37" t="s">
        <v>202</v>
      </c>
      <c r="C9" s="37"/>
      <c r="D9" s="37"/>
      <c r="E9" s="166"/>
      <c r="F9" s="167"/>
      <c r="G9" s="168">
        <f t="shared" si="0"/>
        <v>0</v>
      </c>
      <c r="H9" s="168">
        <f>G9*I6</f>
        <v>0</v>
      </c>
    </row>
    <row r="10" spans="1:12" x14ac:dyDescent="0.25">
      <c r="A10" s="60"/>
      <c r="B10" s="37" t="s">
        <v>203</v>
      </c>
      <c r="C10" s="37"/>
      <c r="D10" s="37"/>
      <c r="E10" s="166"/>
      <c r="F10" s="167"/>
      <c r="G10" s="168">
        <f t="shared" si="0"/>
        <v>0</v>
      </c>
      <c r="H10" s="168">
        <f>G10*I6</f>
        <v>0</v>
      </c>
    </row>
    <row r="11" spans="1:12" x14ac:dyDescent="0.25">
      <c r="A11" s="60">
        <v>1</v>
      </c>
      <c r="B11" s="37" t="s">
        <v>204</v>
      </c>
      <c r="C11" s="37"/>
      <c r="D11" s="37"/>
      <c r="E11" s="166"/>
      <c r="F11" s="167">
        <v>51</v>
      </c>
      <c r="G11" s="168">
        <f>F11/60</f>
        <v>0.85</v>
      </c>
      <c r="H11" s="168">
        <f>G11*I6</f>
        <v>23.640335999999998</v>
      </c>
    </row>
    <row r="12" spans="1:12" x14ac:dyDescent="0.25">
      <c r="A12" s="60"/>
      <c r="B12" s="37" t="s">
        <v>205</v>
      </c>
      <c r="C12" s="37"/>
      <c r="D12" s="37"/>
      <c r="E12" s="166"/>
      <c r="F12" s="167">
        <f>E12*(A12/60)</f>
        <v>0</v>
      </c>
      <c r="G12" s="168">
        <f>F12/60</f>
        <v>0</v>
      </c>
      <c r="H12" s="168">
        <f>G12*I6</f>
        <v>0</v>
      </c>
    </row>
    <row r="13" spans="1:12" x14ac:dyDescent="0.25">
      <c r="A13" s="60"/>
      <c r="B13" s="37" t="s">
        <v>206</v>
      </c>
      <c r="C13" s="37"/>
      <c r="D13" s="37"/>
      <c r="E13" s="166"/>
      <c r="F13" s="167"/>
      <c r="G13" s="168">
        <f t="shared" si="0"/>
        <v>0</v>
      </c>
      <c r="H13" s="168">
        <f>G13*I6</f>
        <v>0</v>
      </c>
    </row>
    <row r="14" spans="1:12" x14ac:dyDescent="0.25">
      <c r="A14" s="60"/>
      <c r="B14" s="37" t="s">
        <v>207</v>
      </c>
      <c r="C14" s="37"/>
      <c r="D14" s="37"/>
      <c r="E14" s="166"/>
      <c r="F14" s="167">
        <f>E14/60</f>
        <v>0</v>
      </c>
      <c r="G14" s="168">
        <f>F14/60</f>
        <v>0</v>
      </c>
      <c r="H14" s="168">
        <f>G14*I6</f>
        <v>0</v>
      </c>
    </row>
    <row r="15" spans="1:12" x14ac:dyDescent="0.25">
      <c r="A15" s="60">
        <v>5</v>
      </c>
      <c r="B15" s="37" t="s">
        <v>208</v>
      </c>
      <c r="C15" s="37"/>
      <c r="D15" s="37"/>
      <c r="E15" s="166"/>
      <c r="F15" s="167">
        <f>B2/E5</f>
        <v>1.66</v>
      </c>
      <c r="G15" s="168">
        <f t="shared" si="0"/>
        <v>0.13833333333333334</v>
      </c>
      <c r="H15" s="168">
        <f>G15*I6</f>
        <v>3.8473487999999998</v>
      </c>
      <c r="I15" s="169"/>
    </row>
    <row r="16" spans="1:12" x14ac:dyDescent="0.25">
      <c r="A16" s="60"/>
      <c r="B16" s="37" t="s">
        <v>209</v>
      </c>
      <c r="C16" s="37"/>
      <c r="D16" s="37"/>
      <c r="E16" s="166"/>
      <c r="F16" s="167">
        <f>E16*(A16/60)</f>
        <v>0</v>
      </c>
      <c r="G16" s="168">
        <f>F16/60</f>
        <v>0</v>
      </c>
      <c r="H16" s="168">
        <f>G16*I6</f>
        <v>0</v>
      </c>
      <c r="I16" s="169"/>
    </row>
    <row r="17" spans="1:12" x14ac:dyDescent="0.25">
      <c r="A17" s="60"/>
      <c r="B17" s="37" t="s">
        <v>210</v>
      </c>
      <c r="C17" s="37"/>
      <c r="D17" s="37"/>
      <c r="E17" s="166"/>
      <c r="F17" s="167">
        <f>E17*(A17/60)</f>
        <v>0</v>
      </c>
      <c r="G17" s="168">
        <f>F17/60</f>
        <v>0</v>
      </c>
      <c r="H17" s="168">
        <f>G17*I6</f>
        <v>0</v>
      </c>
      <c r="I17" s="169"/>
    </row>
    <row r="18" spans="1:12" x14ac:dyDescent="0.25">
      <c r="A18" s="60"/>
      <c r="B18" s="37" t="s">
        <v>211</v>
      </c>
      <c r="C18" s="37"/>
      <c r="D18" s="37"/>
      <c r="E18" s="166"/>
      <c r="F18" s="167">
        <f>E18*(A18/60)</f>
        <v>0</v>
      </c>
      <c r="G18" s="168">
        <f>F18/60</f>
        <v>0</v>
      </c>
      <c r="H18" s="168">
        <f>G18*I6</f>
        <v>0</v>
      </c>
      <c r="I18" s="169"/>
    </row>
    <row r="19" spans="1:12" x14ac:dyDescent="0.25">
      <c r="A19" s="60"/>
      <c r="B19" s="37" t="s">
        <v>212</v>
      </c>
      <c r="C19" s="37"/>
      <c r="D19" s="37"/>
      <c r="E19" s="166"/>
      <c r="F19" s="167">
        <f>E19*(A19/60)</f>
        <v>0</v>
      </c>
      <c r="G19" s="168">
        <f>F19/60</f>
        <v>0</v>
      </c>
      <c r="H19" s="168">
        <f>G19*I6</f>
        <v>0</v>
      </c>
      <c r="I19" s="169"/>
    </row>
    <row r="20" spans="1:12" x14ac:dyDescent="0.25">
      <c r="A20" s="60"/>
      <c r="B20" s="37" t="s">
        <v>213</v>
      </c>
      <c r="C20" s="37"/>
      <c r="D20" s="37"/>
      <c r="E20" s="166"/>
      <c r="F20" s="167">
        <f>E20*(A20/60)</f>
        <v>0</v>
      </c>
      <c r="G20" s="168">
        <f>F20/60</f>
        <v>0</v>
      </c>
      <c r="H20" s="168">
        <f>G20*I6</f>
        <v>0</v>
      </c>
      <c r="I20" s="169"/>
    </row>
    <row r="21" spans="1:12" x14ac:dyDescent="0.25">
      <c r="A21" s="60"/>
      <c r="B21" s="37" t="s">
        <v>214</v>
      </c>
      <c r="C21" s="37"/>
      <c r="D21" s="37"/>
      <c r="E21" s="166"/>
      <c r="F21" s="167">
        <v>0</v>
      </c>
      <c r="G21" s="168">
        <f t="shared" ref="G21:G26" si="1">A21*(F21/60)</f>
        <v>0</v>
      </c>
      <c r="H21" s="168">
        <f>G21*I6</f>
        <v>0</v>
      </c>
      <c r="I21" s="169"/>
    </row>
    <row r="22" spans="1:12" x14ac:dyDescent="0.25">
      <c r="A22" s="60"/>
      <c r="B22" s="37" t="s">
        <v>215</v>
      </c>
      <c r="C22" s="37"/>
      <c r="D22" s="37"/>
      <c r="E22" s="166"/>
      <c r="F22" s="167">
        <v>0</v>
      </c>
      <c r="G22" s="168">
        <f t="shared" si="1"/>
        <v>0</v>
      </c>
      <c r="H22" s="168">
        <f>G22*I6</f>
        <v>0</v>
      </c>
      <c r="I22" s="169"/>
    </row>
    <row r="23" spans="1:12" x14ac:dyDescent="0.25">
      <c r="A23" s="60"/>
      <c r="B23" s="37" t="s">
        <v>216</v>
      </c>
      <c r="C23" s="37"/>
      <c r="D23" s="37"/>
      <c r="E23" s="166"/>
      <c r="F23" s="167">
        <v>0</v>
      </c>
      <c r="G23" s="168">
        <f t="shared" si="1"/>
        <v>0</v>
      </c>
      <c r="H23" s="168">
        <f>G23*I6</f>
        <v>0</v>
      </c>
      <c r="I23" s="169"/>
    </row>
    <row r="24" spans="1:12" x14ac:dyDescent="0.25">
      <c r="A24" s="60"/>
      <c r="B24" s="37" t="s">
        <v>217</v>
      </c>
      <c r="C24" s="37"/>
      <c r="D24" s="37"/>
      <c r="E24" s="166"/>
      <c r="F24" s="167">
        <v>0</v>
      </c>
      <c r="G24" s="168">
        <f t="shared" si="1"/>
        <v>0</v>
      </c>
      <c r="H24" s="168">
        <f>G24*I6</f>
        <v>0</v>
      </c>
      <c r="I24" s="169"/>
    </row>
    <row r="25" spans="1:12" x14ac:dyDescent="0.25">
      <c r="A25" s="60"/>
      <c r="B25" s="37" t="s">
        <v>218</v>
      </c>
      <c r="C25" s="37"/>
      <c r="D25" s="37"/>
      <c r="E25" s="166"/>
      <c r="F25" s="167">
        <v>0</v>
      </c>
      <c r="G25" s="168">
        <f t="shared" si="1"/>
        <v>0</v>
      </c>
      <c r="H25" s="168">
        <f>G25*I6</f>
        <v>0</v>
      </c>
      <c r="I25" s="169"/>
    </row>
    <row r="26" spans="1:12" x14ac:dyDescent="0.25">
      <c r="A26" s="60"/>
      <c r="B26" s="37" t="s">
        <v>219</v>
      </c>
      <c r="C26" s="37"/>
      <c r="D26" s="37"/>
      <c r="E26" s="166"/>
      <c r="F26" s="167">
        <f>A26*(E26/60)</f>
        <v>0</v>
      </c>
      <c r="G26" s="168">
        <f t="shared" si="1"/>
        <v>0</v>
      </c>
      <c r="H26" s="168">
        <f>G26*I6</f>
        <v>0</v>
      </c>
      <c r="I26" s="169"/>
    </row>
    <row r="27" spans="1:12" ht="15.6" x14ac:dyDescent="0.3">
      <c r="A27" s="61"/>
      <c r="B27" s="170" t="s">
        <v>220</v>
      </c>
      <c r="C27" s="170" t="s">
        <v>221</v>
      </c>
      <c r="D27" s="170" t="s">
        <v>222</v>
      </c>
      <c r="E27" s="170" t="s">
        <v>223</v>
      </c>
      <c r="F27" s="171" t="s">
        <v>53</v>
      </c>
      <c r="G27" s="229" t="s">
        <v>54</v>
      </c>
      <c r="H27" s="230"/>
      <c r="I27" s="169"/>
    </row>
    <row r="28" spans="1:12" x14ac:dyDescent="0.25">
      <c r="A28" s="60"/>
      <c r="B28" s="37" t="s">
        <v>224</v>
      </c>
      <c r="C28" s="166">
        <v>4</v>
      </c>
      <c r="D28" s="172"/>
      <c r="E28" s="173">
        <v>30</v>
      </c>
      <c r="F28" s="174">
        <f>E28/60</f>
        <v>0.5</v>
      </c>
      <c r="G28" s="168">
        <f>F28/60</f>
        <v>8.3333333333333332E-3</v>
      </c>
      <c r="H28" s="168">
        <f>G28*I6</f>
        <v>0.23176799999999997</v>
      </c>
      <c r="I28" s="169"/>
    </row>
    <row r="29" spans="1:12" x14ac:dyDescent="0.25">
      <c r="A29" s="60"/>
      <c r="B29" s="37" t="s">
        <v>225</v>
      </c>
      <c r="C29" s="166"/>
      <c r="D29" s="172"/>
      <c r="E29" s="173">
        <f>C29*D29</f>
        <v>0</v>
      </c>
      <c r="F29" s="174">
        <f>E29/60</f>
        <v>0</v>
      </c>
      <c r="G29" s="175">
        <f>F29/60</f>
        <v>0</v>
      </c>
      <c r="H29" s="168">
        <f>G29*I6</f>
        <v>0</v>
      </c>
      <c r="I29" s="169"/>
    </row>
    <row r="30" spans="1:12" x14ac:dyDescent="0.25">
      <c r="A30" s="60"/>
      <c r="B30" s="37" t="s">
        <v>226</v>
      </c>
      <c r="C30" s="166"/>
      <c r="D30" s="176"/>
      <c r="E30" s="173">
        <f>C30*D30</f>
        <v>0</v>
      </c>
      <c r="F30" s="174">
        <f>(E30/60)*A30</f>
        <v>0</v>
      </c>
      <c r="G30" s="175">
        <f>F30/60</f>
        <v>0</v>
      </c>
      <c r="H30" s="168">
        <f>G30*I6</f>
        <v>0</v>
      </c>
      <c r="I30" s="169"/>
    </row>
    <row r="31" spans="1:12" x14ac:dyDescent="0.25">
      <c r="A31" s="60"/>
      <c r="B31" s="37" t="s">
        <v>227</v>
      </c>
      <c r="C31" s="166"/>
      <c r="D31" s="176"/>
      <c r="E31" s="173">
        <f>C31*D31</f>
        <v>0</v>
      </c>
      <c r="F31" s="174">
        <f>(E31/60)*A31</f>
        <v>0</v>
      </c>
      <c r="G31" s="175">
        <f>F31/60</f>
        <v>0</v>
      </c>
      <c r="H31" s="168">
        <f>G31*I6</f>
        <v>0</v>
      </c>
      <c r="I31" s="169"/>
    </row>
    <row r="32" spans="1:12" ht="15.6" x14ac:dyDescent="0.3">
      <c r="A32" s="163" t="s">
        <v>228</v>
      </c>
      <c r="B32" s="177"/>
      <c r="C32" s="178"/>
      <c r="D32" s="178"/>
      <c r="E32" s="179"/>
      <c r="F32" s="231"/>
      <c r="G32" s="180">
        <f>SUM(G7:G31)</f>
        <v>1.2966666666666666</v>
      </c>
      <c r="H32" s="232">
        <f>G32*I6</f>
        <v>36.063100800000001</v>
      </c>
      <c r="I32" s="52" t="s">
        <v>261</v>
      </c>
      <c r="J32" s="11"/>
      <c r="K32" s="11"/>
      <c r="L32" s="11"/>
    </row>
    <row r="33" spans="1:9" s="11" customFormat="1" ht="15.6" x14ac:dyDescent="0.3">
      <c r="A33" s="146" t="s">
        <v>229</v>
      </c>
      <c r="B33" s="181"/>
      <c r="C33" s="181"/>
      <c r="D33" s="181"/>
      <c r="E33" s="182"/>
      <c r="F33" s="183">
        <f>F15*A15</f>
        <v>8.2999999999999989</v>
      </c>
      <c r="G33" s="184"/>
      <c r="H33" s="155"/>
    </row>
    <row r="34" spans="1:9" s="11" customFormat="1" ht="15.6" x14ac:dyDescent="0.3">
      <c r="A34" s="186" t="s">
        <v>230</v>
      </c>
      <c r="B34" s="187"/>
      <c r="C34" s="187"/>
      <c r="D34" s="187"/>
      <c r="E34" s="176"/>
      <c r="F34" s="176"/>
      <c r="G34" s="188"/>
      <c r="H34" s="371">
        <f>H32/H5</f>
        <v>36.063100800000001</v>
      </c>
      <c r="I34" s="169"/>
    </row>
    <row r="35" spans="1:9" s="11" customFormat="1" ht="15.6" x14ac:dyDescent="0.3">
      <c r="A35" s="373" t="s">
        <v>231</v>
      </c>
      <c r="E35" s="369"/>
      <c r="F35" s="369"/>
      <c r="G35" s="370"/>
      <c r="H35" s="158"/>
      <c r="I35" s="190"/>
    </row>
    <row r="36" spans="1:9" s="11" customFormat="1" ht="15.6" x14ac:dyDescent="0.3">
      <c r="A36" s="373" t="s">
        <v>232</v>
      </c>
      <c r="G36" s="372"/>
      <c r="H36" s="374"/>
      <c r="I36" s="169"/>
    </row>
    <row r="37" spans="1:9" s="11" customFormat="1" x14ac:dyDescent="0.25">
      <c r="A37" s="191"/>
      <c r="B37" s="185"/>
      <c r="C37" s="185"/>
      <c r="D37" s="185"/>
      <c r="E37" s="185"/>
      <c r="F37" s="185"/>
      <c r="G37" s="192"/>
      <c r="H37" s="193"/>
      <c r="I37" s="169"/>
    </row>
    <row r="38" spans="1:9" x14ac:dyDescent="0.25">
      <c r="F38"/>
      <c r="G38" s="157"/>
      <c r="H38" s="157"/>
      <c r="I38" s="169"/>
    </row>
    <row r="39" spans="1:9" x14ac:dyDescent="0.25">
      <c r="F39"/>
      <c r="G39" s="157"/>
      <c r="H39" s="157"/>
    </row>
  </sheetData>
  <pageMargins left="0.45" right="0.45" top="0.75" bottom="0.75" header="0.3" footer="0.3"/>
  <pageSetup orientation="landscape" r:id="rId1"/>
  <headerFooter>
    <oddHeader>&amp;C&amp;"Arial,Bold Italic"&amp;14Production Tracking &amp; Timing Form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32"/>
  <sheetViews>
    <sheetView workbookViewId="0">
      <selection activeCell="J11" sqref="J11"/>
    </sheetView>
  </sheetViews>
  <sheetFormatPr defaultRowHeight="13.2" x14ac:dyDescent="0.25"/>
  <cols>
    <col min="1" max="1" width="46.44140625" customWidth="1"/>
    <col min="2" max="2" width="24.5546875" customWidth="1"/>
    <col min="3" max="3" width="17.44140625" customWidth="1"/>
    <col min="4" max="4" width="9.5546875" customWidth="1"/>
    <col min="5" max="5" width="13.88671875" customWidth="1"/>
    <col min="6" max="6" width="9.6640625" customWidth="1"/>
  </cols>
  <sheetData>
    <row r="1" spans="1:8" ht="15.6" x14ac:dyDescent="0.3">
      <c r="A1" s="144" t="s">
        <v>180</v>
      </c>
      <c r="B1" s="146" t="s">
        <v>181</v>
      </c>
      <c r="C1" s="147"/>
      <c r="D1" s="186" t="s">
        <v>182</v>
      </c>
      <c r="E1" s="197"/>
      <c r="F1" s="198"/>
    </row>
    <row r="2" spans="1:8" ht="15.6" x14ac:dyDescent="0.3">
      <c r="A2" s="144" t="s">
        <v>233</v>
      </c>
      <c r="B2" s="146" t="s">
        <v>234</v>
      </c>
      <c r="C2" s="147"/>
      <c r="D2" s="195"/>
      <c r="E2" s="196"/>
      <c r="F2" s="199"/>
    </row>
    <row r="3" spans="1:8" ht="15.6" x14ac:dyDescent="0.3">
      <c r="A3" s="153" t="s">
        <v>235</v>
      </c>
      <c r="B3" s="146" t="s">
        <v>236</v>
      </c>
      <c r="C3" s="147"/>
      <c r="D3" s="186" t="s">
        <v>185</v>
      </c>
      <c r="E3" s="200"/>
      <c r="F3" s="201"/>
    </row>
    <row r="4" spans="1:8" ht="15.6" x14ac:dyDescent="0.3">
      <c r="A4" s="144" t="s">
        <v>184</v>
      </c>
      <c r="B4" s="202" t="s">
        <v>237</v>
      </c>
      <c r="C4" s="147"/>
      <c r="D4" s="202"/>
      <c r="E4" s="196"/>
      <c r="F4" s="203"/>
    </row>
    <row r="5" spans="1:8" ht="15.6" x14ac:dyDescent="0.3">
      <c r="A5" s="153" t="s">
        <v>238</v>
      </c>
      <c r="B5" s="62" t="s">
        <v>239</v>
      </c>
      <c r="C5" s="204">
        <v>0</v>
      </c>
      <c r="D5" s="205"/>
      <c r="E5" s="196"/>
      <c r="F5" s="206"/>
    </row>
    <row r="6" spans="1:8" ht="15.6" x14ac:dyDescent="0.3">
      <c r="A6" s="207" t="s">
        <v>240</v>
      </c>
      <c r="B6" s="61" t="s">
        <v>196</v>
      </c>
      <c r="C6" s="208" t="s">
        <v>197</v>
      </c>
      <c r="D6" s="79" t="s">
        <v>53</v>
      </c>
      <c r="E6" s="165" t="s">
        <v>199</v>
      </c>
      <c r="F6" s="165" t="s">
        <v>57</v>
      </c>
      <c r="G6" s="245">
        <f>'Cost Analysis-Artwork'!$D$36</f>
        <v>17.123657142857141</v>
      </c>
      <c r="H6" t="s">
        <v>259</v>
      </c>
    </row>
    <row r="7" spans="1:8" s="212" customFormat="1" ht="13.8" x14ac:dyDescent="0.25">
      <c r="A7" s="209" t="s">
        <v>241</v>
      </c>
      <c r="B7" s="209"/>
      <c r="C7" s="209"/>
      <c r="D7" s="210">
        <v>0</v>
      </c>
      <c r="E7" s="211">
        <f>D7/60</f>
        <v>0</v>
      </c>
      <c r="F7" s="211">
        <f>E7*G6</f>
        <v>0</v>
      </c>
    </row>
    <row r="8" spans="1:8" s="212" customFormat="1" ht="13.8" x14ac:dyDescent="0.25">
      <c r="A8" s="209" t="s">
        <v>242</v>
      </c>
      <c r="B8" s="209"/>
      <c r="C8" s="209"/>
      <c r="D8" s="210">
        <v>0</v>
      </c>
      <c r="E8" s="211">
        <f t="shared" ref="E8:E20" si="0">D8/60</f>
        <v>0</v>
      </c>
      <c r="F8" s="211">
        <f>E8*G6</f>
        <v>0</v>
      </c>
    </row>
    <row r="9" spans="1:8" s="212" customFormat="1" ht="13.8" x14ac:dyDescent="0.25">
      <c r="A9" s="209" t="s">
        <v>243</v>
      </c>
      <c r="B9" s="209"/>
      <c r="C9" s="209"/>
      <c r="D9" s="210">
        <v>0</v>
      </c>
      <c r="E9" s="211">
        <f t="shared" si="0"/>
        <v>0</v>
      </c>
      <c r="F9" s="211">
        <f>E9*G6</f>
        <v>0</v>
      </c>
    </row>
    <row r="10" spans="1:8" s="212" customFormat="1" ht="13.8" x14ac:dyDescent="0.25">
      <c r="A10" s="209" t="s">
        <v>244</v>
      </c>
      <c r="B10" s="209"/>
      <c r="C10" s="209"/>
      <c r="D10" s="210">
        <v>0</v>
      </c>
      <c r="E10" s="211">
        <f t="shared" si="0"/>
        <v>0</v>
      </c>
      <c r="F10" s="211">
        <f>E10*G6</f>
        <v>0</v>
      </c>
    </row>
    <row r="11" spans="1:8" s="212" customFormat="1" ht="13.8" x14ac:dyDescent="0.25">
      <c r="A11" s="209" t="s">
        <v>245</v>
      </c>
      <c r="B11" s="209"/>
      <c r="C11" s="209"/>
      <c r="D11" s="210">
        <v>0</v>
      </c>
      <c r="E11" s="211">
        <f t="shared" si="0"/>
        <v>0</v>
      </c>
      <c r="F11" s="211">
        <f>E11*G6</f>
        <v>0</v>
      </c>
    </row>
    <row r="12" spans="1:8" s="212" customFormat="1" ht="13.8" x14ac:dyDescent="0.25">
      <c r="A12" s="209" t="s">
        <v>246</v>
      </c>
      <c r="B12" s="209"/>
      <c r="C12" s="209"/>
      <c r="D12" s="210">
        <v>0</v>
      </c>
      <c r="E12" s="211">
        <f t="shared" si="0"/>
        <v>0</v>
      </c>
      <c r="F12" s="211">
        <f>E12*G6</f>
        <v>0</v>
      </c>
    </row>
    <row r="13" spans="1:8" s="212" customFormat="1" ht="13.8" x14ac:dyDescent="0.25">
      <c r="A13" s="209" t="s">
        <v>247</v>
      </c>
      <c r="B13" s="209"/>
      <c r="C13" s="209"/>
      <c r="D13" s="210">
        <v>0</v>
      </c>
      <c r="E13" s="211">
        <f t="shared" si="0"/>
        <v>0</v>
      </c>
      <c r="F13" s="211">
        <f>E13*G6</f>
        <v>0</v>
      </c>
    </row>
    <row r="14" spans="1:8" s="212" customFormat="1" ht="13.8" x14ac:dyDescent="0.25">
      <c r="A14" s="209" t="s">
        <v>248</v>
      </c>
      <c r="B14" s="209"/>
      <c r="C14" s="209"/>
      <c r="D14" s="210">
        <v>0</v>
      </c>
      <c r="E14" s="211">
        <f t="shared" si="0"/>
        <v>0</v>
      </c>
      <c r="F14" s="211">
        <f>E14*G6</f>
        <v>0</v>
      </c>
    </row>
    <row r="15" spans="1:8" s="212" customFormat="1" ht="13.8" x14ac:dyDescent="0.25">
      <c r="A15" s="209" t="s">
        <v>249</v>
      </c>
      <c r="B15" s="209"/>
      <c r="C15" s="209"/>
      <c r="D15" s="210">
        <v>0</v>
      </c>
      <c r="E15" s="211">
        <f t="shared" si="0"/>
        <v>0</v>
      </c>
      <c r="F15" s="211">
        <f>E15*G6</f>
        <v>0</v>
      </c>
    </row>
    <row r="16" spans="1:8" s="212" customFormat="1" ht="13.8" x14ac:dyDescent="0.25">
      <c r="A16" s="209" t="s">
        <v>248</v>
      </c>
      <c r="B16" s="209"/>
      <c r="C16" s="209"/>
      <c r="D16" s="210">
        <v>0</v>
      </c>
      <c r="E16" s="211">
        <f t="shared" si="0"/>
        <v>0</v>
      </c>
      <c r="F16" s="211">
        <f>E16*G6</f>
        <v>0</v>
      </c>
    </row>
    <row r="17" spans="1:6" s="212" customFormat="1" ht="13.8" x14ac:dyDescent="0.25">
      <c r="A17" s="209" t="s">
        <v>250</v>
      </c>
      <c r="B17" s="209"/>
      <c r="C17" s="209"/>
      <c r="D17" s="210">
        <v>0</v>
      </c>
      <c r="E17" s="211">
        <f t="shared" si="0"/>
        <v>0</v>
      </c>
      <c r="F17" s="211">
        <f>E17*G6</f>
        <v>0</v>
      </c>
    </row>
    <row r="18" spans="1:6" s="212" customFormat="1" ht="13.8" x14ac:dyDescent="0.25">
      <c r="A18" s="209" t="s">
        <v>251</v>
      </c>
      <c r="B18" s="209"/>
      <c r="C18" s="209"/>
      <c r="D18" s="210">
        <v>0</v>
      </c>
      <c r="E18" s="211">
        <f t="shared" si="0"/>
        <v>0</v>
      </c>
      <c r="F18" s="211">
        <f>E18*G6</f>
        <v>0</v>
      </c>
    </row>
    <row r="19" spans="1:6" s="212" customFormat="1" ht="13.8" x14ac:dyDescent="0.25">
      <c r="A19" s="209" t="s">
        <v>252</v>
      </c>
      <c r="B19" s="209"/>
      <c r="C19" s="209"/>
      <c r="D19" s="210">
        <v>0</v>
      </c>
      <c r="E19" s="211">
        <f t="shared" si="0"/>
        <v>0</v>
      </c>
      <c r="F19" s="211">
        <f>E19*G6</f>
        <v>0</v>
      </c>
    </row>
    <row r="20" spans="1:6" s="212" customFormat="1" ht="13.8" x14ac:dyDescent="0.25">
      <c r="A20" s="209" t="s">
        <v>219</v>
      </c>
      <c r="B20" s="209"/>
      <c r="C20" s="209"/>
      <c r="D20" s="210">
        <v>0</v>
      </c>
      <c r="E20" s="211">
        <f t="shared" si="0"/>
        <v>0</v>
      </c>
      <c r="F20" s="211">
        <f>E20*G6</f>
        <v>0</v>
      </c>
    </row>
    <row r="21" spans="1:6" ht="15.6" x14ac:dyDescent="0.3">
      <c r="A21" s="213" t="s">
        <v>228</v>
      </c>
      <c r="B21" s="214"/>
      <c r="C21" s="214"/>
      <c r="D21" s="215"/>
      <c r="E21" s="216">
        <f>SUM(E7:E20)</f>
        <v>0</v>
      </c>
      <c r="F21" s="217">
        <f>E21*G6</f>
        <v>0</v>
      </c>
    </row>
    <row r="22" spans="1:6" ht="15.6" x14ac:dyDescent="0.3">
      <c r="A22" s="186" t="s">
        <v>253</v>
      </c>
      <c r="B22" s="187"/>
      <c r="C22" s="187"/>
      <c r="D22" s="176"/>
      <c r="E22" s="197"/>
      <c r="F22" s="189"/>
    </row>
    <row r="23" spans="1:6" ht="15.6" x14ac:dyDescent="0.3">
      <c r="A23" s="213" t="s">
        <v>254</v>
      </c>
      <c r="B23" s="214"/>
      <c r="C23" s="214"/>
      <c r="D23" s="215"/>
      <c r="E23" s="218"/>
      <c r="F23" s="216">
        <f>SUM(F21:F22)</f>
        <v>0</v>
      </c>
    </row>
    <row r="24" spans="1:6" ht="15.6" x14ac:dyDescent="0.3">
      <c r="A24" s="146" t="s">
        <v>255</v>
      </c>
      <c r="B24" s="181"/>
      <c r="C24" s="181"/>
      <c r="D24" s="182"/>
      <c r="E24" s="184"/>
      <c r="F24" s="155"/>
    </row>
    <row r="25" spans="1:6" s="45" customFormat="1" ht="15.6" x14ac:dyDescent="0.3">
      <c r="A25" s="146" t="s">
        <v>256</v>
      </c>
      <c r="B25" s="219"/>
      <c r="C25" s="219"/>
      <c r="D25" s="219"/>
      <c r="E25" s="220"/>
      <c r="F25" s="221"/>
    </row>
    <row r="26" spans="1:6" s="45" customFormat="1" ht="15.6" x14ac:dyDescent="0.3">
      <c r="A26" s="186" t="s">
        <v>257</v>
      </c>
      <c r="B26" s="222"/>
      <c r="C26" s="222"/>
      <c r="D26" s="222"/>
      <c r="E26" s="223"/>
      <c r="F26" s="224"/>
    </row>
    <row r="27" spans="1:6" s="45" customFormat="1" ht="15.6" x14ac:dyDescent="0.3">
      <c r="A27" s="186" t="s">
        <v>258</v>
      </c>
      <c r="B27" s="222"/>
      <c r="C27" s="222"/>
      <c r="D27" s="222"/>
      <c r="E27" s="223"/>
      <c r="F27" s="224"/>
    </row>
    <row r="28" spans="1:6" x14ac:dyDescent="0.25">
      <c r="A28" s="194"/>
      <c r="F28" s="225"/>
    </row>
    <row r="29" spans="1:6" x14ac:dyDescent="0.25">
      <c r="A29" s="194"/>
      <c r="F29" s="225"/>
    </row>
    <row r="30" spans="1:6" x14ac:dyDescent="0.25">
      <c r="A30" s="194"/>
      <c r="F30" s="225"/>
    </row>
    <row r="31" spans="1:6" x14ac:dyDescent="0.25">
      <c r="A31" s="194"/>
      <c r="F31" s="225"/>
    </row>
    <row r="32" spans="1:6" x14ac:dyDescent="0.25">
      <c r="A32" s="195"/>
      <c r="B32" s="160"/>
      <c r="C32" s="160"/>
      <c r="D32" s="160"/>
      <c r="E32" s="160"/>
      <c r="F32" s="226"/>
    </row>
  </sheetData>
  <pageMargins left="0.45" right="0.45" top="0.75" bottom="0.75" header="0.3" footer="0.3"/>
  <pageSetup orientation="landscape" r:id="rId1"/>
  <headerFooter>
    <oddHeader>&amp;C&amp;"Arial,Bold Italic"&amp;14Design Tracking &amp; Timing Form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1"/>
  <sheetViews>
    <sheetView workbookViewId="0">
      <selection activeCell="O16" sqref="O16"/>
    </sheetView>
  </sheetViews>
  <sheetFormatPr defaultRowHeight="13.2" x14ac:dyDescent="0.25"/>
  <cols>
    <col min="2" max="2" width="15.5546875" customWidth="1"/>
    <col min="3" max="3" width="9.88671875" customWidth="1"/>
    <col min="4" max="4" width="13.33203125" customWidth="1"/>
    <col min="7" max="7" width="14.6640625" customWidth="1"/>
    <col min="10" max="10" width="16.6640625" customWidth="1"/>
  </cols>
  <sheetData>
    <row r="1" spans="1:10" x14ac:dyDescent="0.25">
      <c r="A1" s="227" t="s">
        <v>326</v>
      </c>
    </row>
    <row r="2" spans="1:10" x14ac:dyDescent="0.25">
      <c r="A2" s="227"/>
    </row>
    <row r="3" spans="1:10" s="62" customFormat="1" ht="15.6" x14ac:dyDescent="0.3">
      <c r="C3" s="87" t="s">
        <v>121</v>
      </c>
      <c r="D3" s="87"/>
      <c r="E3" s="87"/>
      <c r="F3" s="87" t="s">
        <v>122</v>
      </c>
      <c r="G3" s="87"/>
      <c r="H3" s="87"/>
      <c r="I3" s="87" t="s">
        <v>123</v>
      </c>
      <c r="J3" s="87"/>
    </row>
    <row r="5" spans="1:10" ht="15.6" x14ac:dyDescent="0.3">
      <c r="A5" s="62" t="s">
        <v>102</v>
      </c>
      <c r="C5" s="43">
        <f>'Cost Analysis-Emb'!$D$37</f>
        <v>27.812159999999999</v>
      </c>
      <c r="D5" s="3" t="s">
        <v>20</v>
      </c>
      <c r="E5" s="2"/>
      <c r="F5" s="2">
        <f>C5/60</f>
        <v>0.463536</v>
      </c>
      <c r="G5" s="2" t="s">
        <v>21</v>
      </c>
      <c r="I5" s="138">
        <f>F5/60</f>
        <v>7.7256E-3</v>
      </c>
      <c r="J5" s="2" t="s">
        <v>22</v>
      </c>
    </row>
    <row r="6" spans="1:10" ht="15.6" x14ac:dyDescent="0.3">
      <c r="A6" s="62" t="s">
        <v>356</v>
      </c>
      <c r="C6" s="246"/>
    </row>
    <row r="7" spans="1:10" ht="15" x14ac:dyDescent="0.25">
      <c r="B7">
        <v>1</v>
      </c>
      <c r="C7" s="430">
        <f>C5/B7</f>
        <v>27.812159999999999</v>
      </c>
      <c r="D7" s="3" t="s">
        <v>20</v>
      </c>
      <c r="E7" s="2"/>
      <c r="F7" s="2">
        <f>C7/60</f>
        <v>0.463536</v>
      </c>
      <c r="G7" s="2" t="s">
        <v>21</v>
      </c>
      <c r="I7" s="138">
        <f>F7/60</f>
        <v>7.7256E-3</v>
      </c>
      <c r="J7" s="2" t="s">
        <v>22</v>
      </c>
    </row>
    <row r="9" spans="1:10" ht="13.8" x14ac:dyDescent="0.25">
      <c r="A9" s="233" t="s">
        <v>263</v>
      </c>
    </row>
    <row r="10" spans="1:10" ht="13.8" x14ac:dyDescent="0.25">
      <c r="A10" s="233" t="s">
        <v>264</v>
      </c>
    </row>
    <row r="11" spans="1:10" ht="13.8" x14ac:dyDescent="0.25">
      <c r="A11" s="233" t="s">
        <v>262</v>
      </c>
    </row>
  </sheetData>
  <phoneticPr fontId="7" type="noConversion"/>
  <pageMargins left="0.75" right="0.75" top="1" bottom="1" header="0.5" footer="0.5"/>
  <pageSetup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24"/>
  <sheetViews>
    <sheetView workbookViewId="0">
      <selection activeCell="D14" sqref="D14"/>
    </sheetView>
  </sheetViews>
  <sheetFormatPr defaultRowHeight="13.2" x14ac:dyDescent="0.25"/>
  <cols>
    <col min="1" max="1" width="61.6640625" customWidth="1"/>
    <col min="2" max="2" width="9.109375" style="47" customWidth="1"/>
    <col min="3" max="3" width="19.44140625" style="71" customWidth="1"/>
    <col min="4" max="4" width="16.88671875" style="71" customWidth="1"/>
  </cols>
  <sheetData>
    <row r="1" spans="1:4" ht="15.6" x14ac:dyDescent="0.3">
      <c r="A1" s="79" t="s">
        <v>108</v>
      </c>
      <c r="B1" s="61" t="s">
        <v>49</v>
      </c>
      <c r="C1" s="80" t="s">
        <v>117</v>
      </c>
      <c r="D1" s="80" t="s">
        <v>118</v>
      </c>
    </row>
    <row r="2" spans="1:4" x14ac:dyDescent="0.25">
      <c r="A2" s="66" t="s">
        <v>111</v>
      </c>
      <c r="B2" s="60">
        <v>27</v>
      </c>
      <c r="C2" s="68">
        <f>'Costs per Hr-Mn-Sec'!$I$7</f>
        <v>7.7256E-3</v>
      </c>
      <c r="D2" s="68">
        <f>B2*C2</f>
        <v>0.2085912</v>
      </c>
    </row>
    <row r="3" spans="1:4" x14ac:dyDescent="0.25">
      <c r="A3" s="66" t="s">
        <v>112</v>
      </c>
      <c r="B3" s="60">
        <v>6</v>
      </c>
      <c r="C3" s="68">
        <f>'Costs per Hr-Mn-Sec'!$I$7</f>
        <v>7.7256E-3</v>
      </c>
      <c r="D3" s="68">
        <f>B3*C3</f>
        <v>4.6353600000000002E-2</v>
      </c>
    </row>
    <row r="4" spans="1:4" x14ac:dyDescent="0.25">
      <c r="A4" s="66" t="s">
        <v>113</v>
      </c>
      <c r="B4" s="60">
        <v>10</v>
      </c>
      <c r="C4" s="68">
        <f>'Costs per Hr-Mn-Sec'!$I$7</f>
        <v>7.7256E-3</v>
      </c>
      <c r="D4" s="68">
        <f>B4*C4</f>
        <v>7.7256000000000005E-2</v>
      </c>
    </row>
    <row r="5" spans="1:4" x14ac:dyDescent="0.25">
      <c r="A5" s="66" t="s">
        <v>116</v>
      </c>
      <c r="B5" s="60">
        <v>20</v>
      </c>
      <c r="C5" s="68">
        <f>'Costs per Hr-Mn-Sec'!$I$7</f>
        <v>7.7256E-3</v>
      </c>
      <c r="D5" s="68">
        <f>B5*C5</f>
        <v>0.15451200000000001</v>
      </c>
    </row>
    <row r="6" spans="1:4" s="52" customFormat="1" x14ac:dyDescent="0.25">
      <c r="A6" s="75" t="s">
        <v>114</v>
      </c>
      <c r="B6" s="76">
        <f>SUM(B2:B5)</f>
        <v>63</v>
      </c>
      <c r="C6" s="431">
        <f>'Costs per Hr-Mn-Sec'!$I$7</f>
        <v>7.7256E-3</v>
      </c>
      <c r="D6" s="78">
        <f>B6*C6</f>
        <v>0.4867128</v>
      </c>
    </row>
    <row r="7" spans="1:4" s="52" customFormat="1" x14ac:dyDescent="0.25">
      <c r="A7" s="67"/>
      <c r="B7" s="69"/>
      <c r="C7" s="70"/>
      <c r="D7" s="70"/>
    </row>
    <row r="8" spans="1:4" x14ac:dyDescent="0.25">
      <c r="A8" s="66" t="s">
        <v>109</v>
      </c>
      <c r="B8" s="60">
        <v>10</v>
      </c>
      <c r="C8" s="68">
        <f>'Costs per Hr-Mn-Sec'!$I$7</f>
        <v>7.7256E-3</v>
      </c>
      <c r="D8" s="68">
        <f>B8*C8</f>
        <v>7.7256000000000005E-2</v>
      </c>
    </row>
    <row r="9" spans="1:4" x14ac:dyDescent="0.25">
      <c r="A9" s="66" t="s">
        <v>110</v>
      </c>
      <c r="B9" s="60">
        <v>10</v>
      </c>
      <c r="C9" s="68">
        <f>'Costs per Hr-Mn-Sec'!$I$7</f>
        <v>7.7256E-3</v>
      </c>
      <c r="D9" s="68">
        <f>B9*C9</f>
        <v>7.7256000000000005E-2</v>
      </c>
    </row>
    <row r="10" spans="1:4" s="52" customFormat="1" x14ac:dyDescent="0.25">
      <c r="A10" s="75" t="s">
        <v>115</v>
      </c>
      <c r="B10" s="76">
        <f>SUM(B8:B9)</f>
        <v>20</v>
      </c>
      <c r="C10" s="432">
        <f>'Costs per Hr-Mn-Sec'!$I$7</f>
        <v>7.7256E-3</v>
      </c>
      <c r="D10" s="78">
        <f>B10*C10</f>
        <v>0.15451200000000001</v>
      </c>
    </row>
    <row r="11" spans="1:4" x14ac:dyDescent="0.25">
      <c r="A11" s="37"/>
      <c r="B11" s="60"/>
      <c r="C11" s="68"/>
      <c r="D11" s="68"/>
    </row>
    <row r="12" spans="1:4" s="52" customFormat="1" x14ac:dyDescent="0.25">
      <c r="A12" s="75" t="s">
        <v>107</v>
      </c>
      <c r="B12" s="76">
        <v>81</v>
      </c>
      <c r="C12" s="432">
        <f>'Costs per Hr-Mn-Sec'!$I$7</f>
        <v>7.7256E-3</v>
      </c>
      <c r="D12" s="78">
        <f>B12*C12</f>
        <v>0.62577360000000004</v>
      </c>
    </row>
    <row r="13" spans="1:4" x14ac:dyDescent="0.25">
      <c r="A13" s="37"/>
      <c r="B13" s="69"/>
      <c r="C13" s="68"/>
      <c r="D13" s="68"/>
    </row>
    <row r="14" spans="1:4" x14ac:dyDescent="0.25">
      <c r="A14" s="75" t="s">
        <v>119</v>
      </c>
      <c r="B14" s="76">
        <f>B6+B10+B12</f>
        <v>164</v>
      </c>
      <c r="C14" s="432">
        <f>'Costs per Hr-Mn-Sec'!$I$7</f>
        <v>7.7256E-3</v>
      </c>
      <c r="D14" s="77">
        <f>B14*C14</f>
        <v>1.2669984000000001</v>
      </c>
    </row>
    <row r="16" spans="1:4" ht="15.6" x14ac:dyDescent="0.3">
      <c r="A16" s="72" t="s">
        <v>120</v>
      </c>
      <c r="B16" s="73"/>
      <c r="C16" s="74"/>
      <c r="D16" s="74"/>
    </row>
    <row r="17" spans="1:4" ht="13.8" thickBot="1" x14ac:dyDescent="0.3"/>
    <row r="18" spans="1:4" ht="16.2" thickBot="1" x14ac:dyDescent="0.35">
      <c r="A18" s="134" t="s">
        <v>167</v>
      </c>
      <c r="B18" s="135"/>
      <c r="C18" s="136"/>
      <c r="D18" s="137"/>
    </row>
    <row r="21" spans="1:4" x14ac:dyDescent="0.25">
      <c r="A21" t="s">
        <v>163</v>
      </c>
    </row>
    <row r="22" spans="1:4" x14ac:dyDescent="0.25">
      <c r="A22" t="s">
        <v>164</v>
      </c>
    </row>
    <row r="23" spans="1:4" x14ac:dyDescent="0.25">
      <c r="A23" t="s">
        <v>165</v>
      </c>
    </row>
    <row r="24" spans="1:4" x14ac:dyDescent="0.25">
      <c r="A24" t="s">
        <v>166</v>
      </c>
    </row>
  </sheetData>
  <phoneticPr fontId="7" type="noConversion"/>
  <pageMargins left="0.75" right="0.75" top="1" bottom="1" header="0.5" footer="0.5"/>
  <pageSetup orientation="landscape" r:id="rId1"/>
  <headerFooter alignWithMargins="0">
    <oddHeader>&amp;C&amp;"Arial,Bold Italic"&amp;16Additional Production TImes and Charges Added to Stitch Count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L271"/>
  <sheetViews>
    <sheetView tabSelected="1" topLeftCell="R1" workbookViewId="0">
      <pane ySplit="2" topLeftCell="A3" activePane="bottomLeft" state="frozen"/>
      <selection activeCell="B1" sqref="B1"/>
      <selection pane="bottomLeft" activeCell="AM23" sqref="AM23"/>
    </sheetView>
  </sheetViews>
  <sheetFormatPr defaultRowHeight="13.2" x14ac:dyDescent="0.25"/>
  <cols>
    <col min="1" max="1" width="0" hidden="1" customWidth="1"/>
    <col min="2" max="2" width="5" customWidth="1"/>
    <col min="3" max="3" width="5.6640625" customWidth="1"/>
    <col min="4" max="4" width="7" bestFit="1" customWidth="1"/>
    <col min="5" max="5" width="7.88671875" customWidth="1"/>
    <col min="6" max="6" width="6.5546875" customWidth="1"/>
    <col min="7" max="7" width="8.5546875" customWidth="1"/>
    <col min="8" max="8" width="7.44140625" customWidth="1"/>
    <col min="9" max="9" width="6.5546875" customWidth="1"/>
    <col min="10" max="10" width="9.109375" customWidth="1"/>
    <col min="11" max="11" width="8.5546875" customWidth="1"/>
    <col min="12" max="12" width="9.109375" customWidth="1"/>
    <col min="13" max="13" width="6.6640625" customWidth="1"/>
    <col min="14" max="14" width="8.44140625" customWidth="1"/>
    <col min="15" max="16" width="9.109375" customWidth="1"/>
    <col min="17" max="17" width="6.6640625" customWidth="1"/>
    <col min="18" max="18" width="6.88671875" customWidth="1"/>
    <col min="19" max="19" width="9" customWidth="1"/>
    <col min="20" max="20" width="6.88671875" style="63" customWidth="1"/>
    <col min="21" max="21" width="6.109375" style="63" customWidth="1"/>
    <col min="22" max="22" width="5.5546875" customWidth="1"/>
    <col min="23" max="23" width="8.6640625" bestFit="1" customWidth="1"/>
    <col min="24" max="24" width="19.109375" hidden="1" customWidth="1"/>
    <col min="25" max="25" width="18.44140625" hidden="1" customWidth="1"/>
    <col min="26" max="26" width="17.88671875" hidden="1" customWidth="1"/>
    <col min="27" max="27" width="14.6640625" hidden="1" customWidth="1"/>
    <col min="28" max="28" width="8.88671875" style="52" hidden="1" customWidth="1"/>
    <col min="29" max="29" width="12.44140625" style="52" customWidth="1"/>
    <col min="30" max="32" width="8.88671875" customWidth="1"/>
    <col min="33" max="33" width="10.44140625" customWidth="1"/>
    <col min="35" max="35" width="0" hidden="1" customWidth="1"/>
  </cols>
  <sheetData>
    <row r="1" spans="1:36" x14ac:dyDescent="0.25">
      <c r="A1" s="22"/>
      <c r="B1" s="22"/>
      <c r="C1" s="83" t="s">
        <v>302</v>
      </c>
      <c r="D1" s="23" t="s">
        <v>24</v>
      </c>
      <c r="E1" s="84" t="s">
        <v>25</v>
      </c>
      <c r="F1" s="23" t="s">
        <v>26</v>
      </c>
      <c r="G1" s="23" t="s">
        <v>27</v>
      </c>
      <c r="H1" s="23" t="s">
        <v>28</v>
      </c>
      <c r="I1" s="23" t="s">
        <v>29</v>
      </c>
      <c r="J1" s="23" t="s">
        <v>30</v>
      </c>
      <c r="K1" s="23" t="s">
        <v>31</v>
      </c>
      <c r="L1" s="23" t="s">
        <v>32</v>
      </c>
      <c r="M1" s="23" t="s">
        <v>33</v>
      </c>
      <c r="N1" s="25" t="s">
        <v>34</v>
      </c>
      <c r="O1" s="23" t="s">
        <v>35</v>
      </c>
      <c r="P1" s="23" t="s">
        <v>36</v>
      </c>
      <c r="Q1" s="23" t="s">
        <v>37</v>
      </c>
      <c r="R1" s="23" t="s">
        <v>38</v>
      </c>
      <c r="S1" s="26" t="s">
        <v>39</v>
      </c>
      <c r="T1" s="64" t="s">
        <v>303</v>
      </c>
      <c r="U1" s="64" t="s">
        <v>304</v>
      </c>
      <c r="V1" s="247" t="s">
        <v>40</v>
      </c>
      <c r="W1" s="247" t="s">
        <v>374</v>
      </c>
      <c r="X1" s="556" t="s">
        <v>366</v>
      </c>
      <c r="Y1" s="557" t="s">
        <v>367</v>
      </c>
      <c r="Z1" s="556" t="s">
        <v>368</v>
      </c>
      <c r="AA1" s="556" t="s">
        <v>369</v>
      </c>
      <c r="AB1" s="556" t="s">
        <v>375</v>
      </c>
      <c r="AC1" s="84" t="s">
        <v>376</v>
      </c>
      <c r="AD1" s="84" t="s">
        <v>350</v>
      </c>
      <c r="AE1" s="579" t="s">
        <v>351</v>
      </c>
      <c r="AF1" s="23" t="s">
        <v>352</v>
      </c>
      <c r="AG1" s="23" t="s">
        <v>350</v>
      </c>
      <c r="AH1" s="23" t="s">
        <v>351</v>
      </c>
      <c r="AI1" s="23" t="s">
        <v>353</v>
      </c>
      <c r="AJ1" s="413" t="s">
        <v>359</v>
      </c>
    </row>
    <row r="2" spans="1:36" x14ac:dyDescent="0.25">
      <c r="A2" s="27" t="s">
        <v>41</v>
      </c>
      <c r="B2" s="27" t="s">
        <v>42</v>
      </c>
      <c r="C2" s="248" t="s">
        <v>45</v>
      </c>
      <c r="D2" s="28" t="s">
        <v>18</v>
      </c>
      <c r="E2" s="249" t="s">
        <v>46</v>
      </c>
      <c r="F2" s="28" t="s">
        <v>46</v>
      </c>
      <c r="G2" s="28" t="s">
        <v>47</v>
      </c>
      <c r="H2" s="28" t="s">
        <v>48</v>
      </c>
      <c r="I2" s="28" t="s">
        <v>49</v>
      </c>
      <c r="J2" s="28" t="s">
        <v>50</v>
      </c>
      <c r="K2" s="28" t="s">
        <v>51</v>
      </c>
      <c r="L2" s="28" t="s">
        <v>49</v>
      </c>
      <c r="M2" s="28" t="s">
        <v>52</v>
      </c>
      <c r="N2" s="27" t="s">
        <v>49</v>
      </c>
      <c r="O2" s="28" t="s">
        <v>49</v>
      </c>
      <c r="P2" s="30" t="s">
        <v>53</v>
      </c>
      <c r="Q2" s="30" t="s">
        <v>54</v>
      </c>
      <c r="R2" s="30" t="s">
        <v>55</v>
      </c>
      <c r="S2" s="31" t="s">
        <v>56</v>
      </c>
      <c r="T2" s="65" t="s">
        <v>305</v>
      </c>
      <c r="U2" s="65" t="s">
        <v>57</v>
      </c>
      <c r="V2" s="250" t="s">
        <v>57</v>
      </c>
      <c r="W2" s="565" t="s">
        <v>57</v>
      </c>
      <c r="X2" s="558" t="s">
        <v>370</v>
      </c>
      <c r="Y2" s="559" t="s">
        <v>371</v>
      </c>
      <c r="Z2" s="558" t="s">
        <v>371</v>
      </c>
      <c r="AA2" s="558" t="s">
        <v>373</v>
      </c>
      <c r="AB2" s="577" t="s">
        <v>57</v>
      </c>
      <c r="AC2" s="578" t="s">
        <v>377</v>
      </c>
      <c r="AD2" s="412" t="s">
        <v>100</v>
      </c>
      <c r="AE2" s="413" t="s">
        <v>100</v>
      </c>
      <c r="AF2" s="413" t="s">
        <v>100</v>
      </c>
      <c r="AG2" s="413" t="s">
        <v>354</v>
      </c>
      <c r="AH2" s="413" t="s">
        <v>354</v>
      </c>
      <c r="AI2" s="413" t="s">
        <v>354</v>
      </c>
      <c r="AJ2" s="413" t="s">
        <v>360</v>
      </c>
    </row>
    <row r="3" spans="1:36" ht="1.5" customHeight="1" x14ac:dyDescent="0.3">
      <c r="A3" s="27"/>
      <c r="B3" s="27"/>
      <c r="C3" s="248"/>
      <c r="D3" s="28"/>
      <c r="E3" s="249"/>
      <c r="F3" s="28"/>
      <c r="G3" s="28"/>
      <c r="H3" s="28"/>
      <c r="I3" s="28"/>
      <c r="J3" s="28"/>
      <c r="K3" s="28"/>
      <c r="L3" s="28"/>
      <c r="M3" s="28"/>
      <c r="N3" s="27"/>
      <c r="O3" s="28"/>
      <c r="P3" s="30"/>
      <c r="Q3" s="30"/>
      <c r="R3" s="30">
        <f>'Costs per Hr-Mn-Sec'!$F$5</f>
        <v>0.463536</v>
      </c>
      <c r="S3" s="31"/>
      <c r="T3" s="251">
        <f>'Production Times '!$D$12</f>
        <v>0.62577360000000004</v>
      </c>
      <c r="U3" s="252">
        <f>'Production Times '!$D$6</f>
        <v>0.4867128</v>
      </c>
      <c r="V3" s="253">
        <f>'Production Times '!$D$10</f>
        <v>0.15451200000000001</v>
      </c>
      <c r="W3" s="572"/>
      <c r="X3" s="560"/>
      <c r="Y3" s="561">
        <v>1.98</v>
      </c>
      <c r="Z3" s="562">
        <v>0.5</v>
      </c>
      <c r="AA3" s="562" t="s">
        <v>372</v>
      </c>
      <c r="AB3" s="27"/>
      <c r="AC3" s="250" t="s">
        <v>378</v>
      </c>
      <c r="AD3" s="414" t="s">
        <v>101</v>
      </c>
      <c r="AE3" s="30" t="s">
        <v>101</v>
      </c>
      <c r="AF3" s="30" t="s">
        <v>101</v>
      </c>
      <c r="AG3" s="30" t="s">
        <v>2</v>
      </c>
      <c r="AH3" s="30" t="s">
        <v>2</v>
      </c>
      <c r="AI3" s="30" t="s">
        <v>2</v>
      </c>
    </row>
    <row r="4" spans="1:36" hidden="1" x14ac:dyDescent="0.25">
      <c r="A4" s="93"/>
      <c r="B4" s="264">
        <v>1</v>
      </c>
      <c r="C4" s="254">
        <v>1</v>
      </c>
      <c r="D4" s="255">
        <v>1000</v>
      </c>
      <c r="E4" s="266">
        <f t="shared" ref="E4:E101" si="0">B4/C4</f>
        <v>1</v>
      </c>
      <c r="F4" s="256">
        <f t="shared" ref="F4:F101" si="1">ROUNDUP(E4,0)</f>
        <v>1</v>
      </c>
      <c r="G4" s="256">
        <v>600</v>
      </c>
      <c r="H4" s="257">
        <f t="shared" ref="H4:H101" si="2">D4/G4</f>
        <v>1.6666666666666667</v>
      </c>
      <c r="I4" s="254">
        <v>15</v>
      </c>
      <c r="J4" s="264">
        <f t="shared" ref="J4:J12" si="3">B4*0.5</f>
        <v>0.5</v>
      </c>
      <c r="K4" s="254">
        <v>5</v>
      </c>
      <c r="L4" s="254">
        <f t="shared" ref="L4:L101" si="4">(K4*0.167)*F4</f>
        <v>0.83500000000000008</v>
      </c>
      <c r="M4" s="254">
        <v>5</v>
      </c>
      <c r="N4" s="254">
        <f t="shared" ref="N4:N101" si="5">(M4*E4)*0.083</f>
        <v>0.41500000000000004</v>
      </c>
      <c r="O4" s="254">
        <f>(0.5*B4)*F4</f>
        <v>0.5</v>
      </c>
      <c r="P4" s="258">
        <f t="shared" ref="P4:P101" si="6">(H4*F4)+(I4+J4+L4+N4+O4)</f>
        <v>18.916666666666668</v>
      </c>
      <c r="Q4" s="258">
        <f t="shared" ref="Q4:Q101" si="7">P4/60</f>
        <v>0.31527777777777782</v>
      </c>
      <c r="R4" s="259">
        <f>'Costs per Hr-Mn-Sec'!$F$7</f>
        <v>0.463536</v>
      </c>
      <c r="S4" s="268">
        <f t="shared" ref="S4:S12" si="8">(R4*P4)/B4</f>
        <v>8.7685560000000002</v>
      </c>
      <c r="T4" s="377">
        <f>'Production Times '!$D$12</f>
        <v>0.62577360000000004</v>
      </c>
      <c r="U4" s="378">
        <f>'Production Times '!$D$6</f>
        <v>0.4867128</v>
      </c>
      <c r="V4" s="264">
        <f>'Production Times '!$D$10</f>
        <v>0.15451200000000001</v>
      </c>
      <c r="W4" s="573"/>
      <c r="AB4" s="260" t="e">
        <f>SUM(S4:V4)+#REF!</f>
        <v>#REF!</v>
      </c>
      <c r="AC4" s="260"/>
      <c r="AD4" s="421">
        <v>1.25</v>
      </c>
      <c r="AE4" s="421">
        <v>1.5</v>
      </c>
      <c r="AF4" s="421">
        <v>1.75</v>
      </c>
      <c r="AG4" s="270" t="e">
        <f>AB4*AD4</f>
        <v>#REF!</v>
      </c>
      <c r="AH4" s="270" t="e">
        <f>AB4*AE4</f>
        <v>#REF!</v>
      </c>
      <c r="AI4" s="422" t="e">
        <f>AB4*AF4</f>
        <v>#REF!</v>
      </c>
    </row>
    <row r="5" spans="1:36" hidden="1" x14ac:dyDescent="0.25">
      <c r="A5" s="93"/>
      <c r="B5" s="32">
        <v>2</v>
      </c>
      <c r="C5" s="261">
        <v>2</v>
      </c>
      <c r="D5" s="262">
        <v>1000</v>
      </c>
      <c r="E5" s="433">
        <f t="shared" si="0"/>
        <v>1</v>
      </c>
      <c r="F5" s="33">
        <f t="shared" si="1"/>
        <v>1</v>
      </c>
      <c r="G5" s="33">
        <v>600</v>
      </c>
      <c r="H5" s="34">
        <f t="shared" si="2"/>
        <v>1.6666666666666667</v>
      </c>
      <c r="I5" s="32">
        <v>15</v>
      </c>
      <c r="J5" s="375">
        <f t="shared" si="3"/>
        <v>1</v>
      </c>
      <c r="K5" s="32">
        <v>5</v>
      </c>
      <c r="L5" s="32">
        <f t="shared" ref="L5:L6" si="9">(K5*0.167)*F5</f>
        <v>0.83500000000000008</v>
      </c>
      <c r="M5" s="32">
        <v>5</v>
      </c>
      <c r="N5" s="32">
        <f t="shared" ref="N5:N6" si="10">(M5*E5)*0.083</f>
        <v>0.41500000000000004</v>
      </c>
      <c r="O5" s="32">
        <f t="shared" ref="O5:O6" si="11">(0.5*B5)*F5</f>
        <v>1</v>
      </c>
      <c r="P5" s="35">
        <f t="shared" ref="P5:P6" si="12">(H5*F5)+(I5+J5+L5+N5+O5)</f>
        <v>19.916666666666668</v>
      </c>
      <c r="Q5" s="35">
        <f t="shared" ref="Q5:Q6" si="13">P5/60</f>
        <v>0.33194444444444449</v>
      </c>
      <c r="R5" s="368">
        <f>'Costs per Hr-Mn-Sec'!$F$7</f>
        <v>0.463536</v>
      </c>
      <c r="S5" s="434">
        <f t="shared" si="8"/>
        <v>4.6160459999999999</v>
      </c>
      <c r="T5" s="251">
        <f>'Production Times '!$D$12</f>
        <v>0.62577360000000004</v>
      </c>
      <c r="U5" s="252">
        <f>'Production Times '!$D$6</f>
        <v>0.4867128</v>
      </c>
      <c r="V5" s="253">
        <f>'Production Times '!$D$10</f>
        <v>0.15451200000000001</v>
      </c>
      <c r="W5" s="253"/>
      <c r="X5" s="253"/>
      <c r="Y5" s="253"/>
      <c r="Z5" s="37"/>
      <c r="AA5" s="37">
        <f>(Z5*0.33)</f>
        <v>0</v>
      </c>
      <c r="AB5" s="263">
        <f>SUM(S5:V5)+AA5</f>
        <v>5.8830444000000002</v>
      </c>
      <c r="AC5" s="263"/>
      <c r="AD5" s="415">
        <v>1.25</v>
      </c>
      <c r="AE5" s="417">
        <v>1.5</v>
      </c>
      <c r="AF5" s="419">
        <v>1.75</v>
      </c>
      <c r="AG5" s="416">
        <f t="shared" ref="AG5:AG21" si="14">AB5*AD5</f>
        <v>7.3538055</v>
      </c>
      <c r="AH5" s="418">
        <f t="shared" ref="AH5:AH21" si="15">AB5*AE5</f>
        <v>8.8245666000000007</v>
      </c>
      <c r="AI5" s="420">
        <f t="shared" ref="AI5:AI40" si="16">AB5*AF5</f>
        <v>10.2953277</v>
      </c>
    </row>
    <row r="6" spans="1:36" hidden="1" x14ac:dyDescent="0.25">
      <c r="A6" s="93"/>
      <c r="B6" s="32">
        <v>6</v>
      </c>
      <c r="C6" s="37">
        <v>3</v>
      </c>
      <c r="D6" s="262">
        <v>1000</v>
      </c>
      <c r="E6" s="433">
        <f t="shared" si="0"/>
        <v>2</v>
      </c>
      <c r="F6" s="33">
        <f t="shared" si="1"/>
        <v>2</v>
      </c>
      <c r="G6" s="33">
        <v>600</v>
      </c>
      <c r="H6" s="34">
        <f t="shared" si="2"/>
        <v>1.6666666666666667</v>
      </c>
      <c r="I6" s="32">
        <v>15</v>
      </c>
      <c r="J6" s="375">
        <f t="shared" si="3"/>
        <v>3</v>
      </c>
      <c r="K6" s="32">
        <v>5</v>
      </c>
      <c r="L6" s="32">
        <f t="shared" si="9"/>
        <v>1.6700000000000002</v>
      </c>
      <c r="M6" s="32">
        <v>5</v>
      </c>
      <c r="N6" s="32">
        <f t="shared" si="10"/>
        <v>0.83000000000000007</v>
      </c>
      <c r="O6" s="32">
        <f t="shared" si="11"/>
        <v>6</v>
      </c>
      <c r="P6" s="35">
        <f t="shared" si="12"/>
        <v>29.833333333333332</v>
      </c>
      <c r="Q6" s="35">
        <f t="shared" si="13"/>
        <v>0.49722222222222218</v>
      </c>
      <c r="R6" s="368">
        <f>'Costs per Hr-Mn-Sec'!$F$7</f>
        <v>0.463536</v>
      </c>
      <c r="S6" s="434">
        <f t="shared" si="8"/>
        <v>2.3048039999999999</v>
      </c>
      <c r="T6" s="251">
        <f>'Production Times '!$D$12</f>
        <v>0.62577360000000004</v>
      </c>
      <c r="U6" s="252">
        <f>'Production Times '!$D$6</f>
        <v>0.4867128</v>
      </c>
      <c r="V6" s="253">
        <f>'Production Times '!$D$10</f>
        <v>0.15451200000000001</v>
      </c>
      <c r="W6" s="253"/>
      <c r="X6" s="253"/>
      <c r="Y6" s="253"/>
      <c r="Z6" s="37"/>
      <c r="AA6" s="37">
        <f>(Z6*0.33)</f>
        <v>0</v>
      </c>
      <c r="AB6" s="263">
        <f>SUM(S6:V6)+AA6</f>
        <v>3.5718023999999997</v>
      </c>
      <c r="AC6" s="263"/>
      <c r="AD6" s="415">
        <v>1.25</v>
      </c>
      <c r="AE6" s="417">
        <v>1.5</v>
      </c>
      <c r="AF6" s="419">
        <v>1.75</v>
      </c>
      <c r="AG6" s="416">
        <f t="shared" si="14"/>
        <v>4.464753</v>
      </c>
      <c r="AH6" s="418">
        <f t="shared" si="15"/>
        <v>5.3577035999999998</v>
      </c>
      <c r="AI6" s="420">
        <f t="shared" si="16"/>
        <v>6.2506541999999996</v>
      </c>
    </row>
    <row r="7" spans="1:36" hidden="1" x14ac:dyDescent="0.25">
      <c r="A7" s="93"/>
      <c r="B7" s="32">
        <v>12</v>
      </c>
      <c r="C7" s="37">
        <v>12</v>
      </c>
      <c r="D7" s="262">
        <v>1000</v>
      </c>
      <c r="E7" s="433">
        <f t="shared" si="0"/>
        <v>1</v>
      </c>
      <c r="F7" s="33">
        <f t="shared" si="1"/>
        <v>1</v>
      </c>
      <c r="G7" s="33">
        <v>600</v>
      </c>
      <c r="H7" s="34">
        <f t="shared" si="2"/>
        <v>1.6666666666666667</v>
      </c>
      <c r="I7" s="32">
        <v>15</v>
      </c>
      <c r="J7" s="375">
        <f t="shared" si="3"/>
        <v>6</v>
      </c>
      <c r="K7" s="32">
        <v>5</v>
      </c>
      <c r="L7" s="32">
        <f t="shared" si="4"/>
        <v>0.83500000000000008</v>
      </c>
      <c r="M7" s="32">
        <v>5</v>
      </c>
      <c r="N7" s="32">
        <f t="shared" si="5"/>
        <v>0.41500000000000004</v>
      </c>
      <c r="O7" s="32">
        <f>(0.5*B7)*F7</f>
        <v>6</v>
      </c>
      <c r="P7" s="35">
        <f t="shared" si="6"/>
        <v>29.916666666666668</v>
      </c>
      <c r="Q7" s="35">
        <f t="shared" si="7"/>
        <v>0.49861111111111112</v>
      </c>
      <c r="R7" s="368">
        <f>'Costs per Hr-Mn-Sec'!$F$7</f>
        <v>0.463536</v>
      </c>
      <c r="S7" s="434">
        <f t="shared" si="8"/>
        <v>1.155621</v>
      </c>
      <c r="T7" s="251">
        <f>'Production Times '!$D$12</f>
        <v>0.62577360000000004</v>
      </c>
      <c r="U7" s="252">
        <f>'Production Times '!$D$6</f>
        <v>0.4867128</v>
      </c>
      <c r="V7" s="253">
        <f>'Production Times '!$D$10</f>
        <v>0.15451200000000001</v>
      </c>
      <c r="W7" s="253"/>
      <c r="X7" s="253"/>
      <c r="Y7" s="253"/>
      <c r="Z7" s="37"/>
      <c r="AA7" s="37">
        <f t="shared" ref="AA7:AA21" si="17">(Z7*0.33)</f>
        <v>0</v>
      </c>
      <c r="AB7" s="263">
        <f t="shared" ref="AB7:AB20" si="18">SUM(S7:V7)+AA7</f>
        <v>2.4226193999999999</v>
      </c>
      <c r="AC7" s="263"/>
      <c r="AD7" s="415">
        <v>1.25</v>
      </c>
      <c r="AE7" s="417">
        <v>1.5</v>
      </c>
      <c r="AF7" s="419">
        <v>1.75</v>
      </c>
      <c r="AG7" s="416">
        <f t="shared" si="14"/>
        <v>3.0282742499999999</v>
      </c>
      <c r="AH7" s="418">
        <f t="shared" si="15"/>
        <v>3.6339290999999996</v>
      </c>
      <c r="AI7" s="420">
        <f t="shared" si="16"/>
        <v>4.2395839500000001</v>
      </c>
    </row>
    <row r="8" spans="1:36" hidden="1" x14ac:dyDescent="0.25">
      <c r="A8" s="93"/>
      <c r="B8" s="32">
        <v>24</v>
      </c>
      <c r="C8" s="37">
        <v>12</v>
      </c>
      <c r="D8" s="262">
        <v>1000</v>
      </c>
      <c r="E8" s="433">
        <f t="shared" si="0"/>
        <v>2</v>
      </c>
      <c r="F8" s="33">
        <f t="shared" ref="F8:F9" si="19">ROUNDUP(E8,0)</f>
        <v>2</v>
      </c>
      <c r="G8" s="33">
        <v>600</v>
      </c>
      <c r="H8" s="34">
        <f t="shared" ref="H8:H9" si="20">D8/G8</f>
        <v>1.6666666666666667</v>
      </c>
      <c r="I8" s="32">
        <v>15</v>
      </c>
      <c r="J8" s="375">
        <f t="shared" si="3"/>
        <v>12</v>
      </c>
      <c r="K8" s="32">
        <v>5</v>
      </c>
      <c r="L8" s="32">
        <f t="shared" ref="L8:L9" si="21">(K8*0.167)*F8</f>
        <v>1.6700000000000002</v>
      </c>
      <c r="M8" s="32">
        <v>5</v>
      </c>
      <c r="N8" s="32">
        <f t="shared" ref="N8:N9" si="22">(M8*E8)*0.083</f>
        <v>0.83000000000000007</v>
      </c>
      <c r="O8" s="32">
        <f t="shared" ref="O8:O9" si="23">(0.5*B8)*F8</f>
        <v>24</v>
      </c>
      <c r="P8" s="35">
        <f t="shared" ref="P8:P9" si="24">(H8*F8)+(I8+J8+L8+N8+O8)</f>
        <v>56.833333333333336</v>
      </c>
      <c r="Q8" s="35">
        <f t="shared" ref="Q8:Q9" si="25">P8/60</f>
        <v>0.9472222222222223</v>
      </c>
      <c r="R8" s="368">
        <f>'Costs per Hr-Mn-Sec'!$F$7</f>
        <v>0.463536</v>
      </c>
      <c r="S8" s="434">
        <f t="shared" si="8"/>
        <v>1.0976790000000001</v>
      </c>
      <c r="T8" s="251">
        <f>'Production Times '!$D$12</f>
        <v>0.62577360000000004</v>
      </c>
      <c r="U8" s="252">
        <f>'Production Times '!$D$6</f>
        <v>0.4867128</v>
      </c>
      <c r="V8" s="253">
        <f>'Production Times '!$D$10</f>
        <v>0.15451200000000001</v>
      </c>
      <c r="W8" s="253"/>
      <c r="X8" s="253"/>
      <c r="Y8" s="253"/>
      <c r="Z8" s="37"/>
      <c r="AA8" s="37">
        <f t="shared" ref="AA8:AA9" si="26">(Z8*0.33)</f>
        <v>0</v>
      </c>
      <c r="AB8" s="263">
        <f t="shared" ref="AB8:AB9" si="27">SUM(S8:V8)+AA8</f>
        <v>2.3646774000000002</v>
      </c>
      <c r="AC8" s="263"/>
      <c r="AD8" s="415">
        <v>1.25</v>
      </c>
      <c r="AE8" s="417">
        <v>1.5</v>
      </c>
      <c r="AF8" s="419">
        <v>1.75</v>
      </c>
      <c r="AG8" s="416">
        <f t="shared" ref="AG8:AG9" si="28">AB8*AD8</f>
        <v>2.9558467500000001</v>
      </c>
      <c r="AH8" s="418">
        <f t="shared" ref="AH8:AH9" si="29">AB8*AE8</f>
        <v>3.5470161000000004</v>
      </c>
      <c r="AI8" s="420"/>
    </row>
    <row r="9" spans="1:36" hidden="1" x14ac:dyDescent="0.25">
      <c r="A9" s="93"/>
      <c r="B9" s="32">
        <v>48</v>
      </c>
      <c r="C9" s="37">
        <v>12</v>
      </c>
      <c r="D9" s="262">
        <v>1000</v>
      </c>
      <c r="E9" s="433">
        <f t="shared" si="0"/>
        <v>4</v>
      </c>
      <c r="F9" s="33">
        <f t="shared" si="19"/>
        <v>4</v>
      </c>
      <c r="G9" s="33">
        <v>600</v>
      </c>
      <c r="H9" s="34">
        <f t="shared" si="20"/>
        <v>1.6666666666666667</v>
      </c>
      <c r="I9" s="32">
        <v>15</v>
      </c>
      <c r="J9" s="375">
        <f t="shared" si="3"/>
        <v>24</v>
      </c>
      <c r="K9" s="32">
        <v>5</v>
      </c>
      <c r="L9" s="32">
        <f t="shared" si="21"/>
        <v>3.3400000000000003</v>
      </c>
      <c r="M9" s="32">
        <v>5</v>
      </c>
      <c r="N9" s="32">
        <f t="shared" si="22"/>
        <v>1.6600000000000001</v>
      </c>
      <c r="O9" s="32">
        <f t="shared" si="23"/>
        <v>96</v>
      </c>
      <c r="P9" s="35">
        <f t="shared" si="24"/>
        <v>146.66666666666666</v>
      </c>
      <c r="Q9" s="35">
        <f t="shared" si="25"/>
        <v>2.4444444444444442</v>
      </c>
      <c r="R9" s="368">
        <f>'Costs per Hr-Mn-Sec'!$F$7</f>
        <v>0.463536</v>
      </c>
      <c r="S9" s="434">
        <f t="shared" si="8"/>
        <v>1.4163600000000001</v>
      </c>
      <c r="T9" s="251">
        <f>'Production Times '!$D$12</f>
        <v>0.62577360000000004</v>
      </c>
      <c r="U9" s="252">
        <f>'Production Times '!$D$6</f>
        <v>0.4867128</v>
      </c>
      <c r="V9" s="253">
        <f>'Production Times '!$D$10</f>
        <v>0.15451200000000001</v>
      </c>
      <c r="W9" s="253"/>
      <c r="X9" s="253"/>
      <c r="Y9" s="253"/>
      <c r="Z9" s="37"/>
      <c r="AA9" s="37">
        <f t="shared" si="26"/>
        <v>0</v>
      </c>
      <c r="AB9" s="263">
        <f t="shared" si="27"/>
        <v>2.6833583999999999</v>
      </c>
      <c r="AC9" s="263"/>
      <c r="AD9" s="415">
        <v>1.25</v>
      </c>
      <c r="AE9" s="417">
        <v>1.5</v>
      </c>
      <c r="AF9" s="419">
        <v>1.75</v>
      </c>
      <c r="AG9" s="416">
        <f t="shared" si="28"/>
        <v>3.3541979999999998</v>
      </c>
      <c r="AH9" s="418">
        <f t="shared" si="29"/>
        <v>4.0250376000000001</v>
      </c>
      <c r="AI9" s="420"/>
    </row>
    <row r="10" spans="1:36" hidden="1" x14ac:dyDescent="0.25">
      <c r="A10" s="93"/>
      <c r="B10" s="32">
        <v>72</v>
      </c>
      <c r="C10" s="37">
        <v>12</v>
      </c>
      <c r="D10" s="262">
        <v>1000</v>
      </c>
      <c r="E10" s="433">
        <f t="shared" si="0"/>
        <v>6</v>
      </c>
      <c r="F10" s="33">
        <f t="shared" si="1"/>
        <v>6</v>
      </c>
      <c r="G10" s="33">
        <v>600</v>
      </c>
      <c r="H10" s="34">
        <f t="shared" si="2"/>
        <v>1.6666666666666667</v>
      </c>
      <c r="I10" s="32">
        <v>15</v>
      </c>
      <c r="J10" s="375">
        <f t="shared" si="3"/>
        <v>36</v>
      </c>
      <c r="K10" s="32">
        <v>5</v>
      </c>
      <c r="L10" s="32">
        <f t="shared" si="4"/>
        <v>5.0100000000000007</v>
      </c>
      <c r="M10" s="32">
        <v>5</v>
      </c>
      <c r="N10" s="32">
        <f t="shared" si="5"/>
        <v>2.4900000000000002</v>
      </c>
      <c r="O10" s="32">
        <f>(0.5*B10)*F10</f>
        <v>216</v>
      </c>
      <c r="P10" s="35">
        <f t="shared" si="6"/>
        <v>284.5</v>
      </c>
      <c r="Q10" s="35">
        <f t="shared" si="7"/>
        <v>4.7416666666666663</v>
      </c>
      <c r="R10" s="368">
        <f>'Costs per Hr-Mn-Sec'!$F$7</f>
        <v>0.463536</v>
      </c>
      <c r="S10" s="434">
        <f t="shared" si="8"/>
        <v>1.8316109999999999</v>
      </c>
      <c r="T10" s="251">
        <f>'Production Times '!$D$12</f>
        <v>0.62577360000000004</v>
      </c>
      <c r="U10" s="252">
        <f>'Production Times '!$D$6</f>
        <v>0.4867128</v>
      </c>
      <c r="V10" s="253">
        <f>'Production Times '!$D$10</f>
        <v>0.15451200000000001</v>
      </c>
      <c r="W10" s="253"/>
      <c r="X10" s="253"/>
      <c r="Y10" s="253"/>
      <c r="Z10" s="37"/>
      <c r="AA10" s="37">
        <f t="shared" si="17"/>
        <v>0</v>
      </c>
      <c r="AB10" s="263">
        <f t="shared" si="18"/>
        <v>3.0986094</v>
      </c>
      <c r="AC10" s="263"/>
      <c r="AD10" s="415">
        <v>1.25</v>
      </c>
      <c r="AE10" s="417">
        <v>1.5</v>
      </c>
      <c r="AF10" s="419">
        <v>1.75</v>
      </c>
      <c r="AG10" s="416">
        <f t="shared" si="14"/>
        <v>3.8732617500000002</v>
      </c>
      <c r="AH10" s="418">
        <f t="shared" si="15"/>
        <v>4.6479140999999995</v>
      </c>
      <c r="AI10" s="420">
        <f t="shared" si="16"/>
        <v>5.4225664499999997</v>
      </c>
    </row>
    <row r="11" spans="1:36" hidden="1" x14ac:dyDescent="0.25">
      <c r="A11" s="93"/>
      <c r="B11" s="37">
        <v>144</v>
      </c>
      <c r="C11" s="37">
        <v>12</v>
      </c>
      <c r="D11" s="262">
        <v>1000</v>
      </c>
      <c r="E11" s="433">
        <f t="shared" si="0"/>
        <v>12</v>
      </c>
      <c r="F11" s="33">
        <f t="shared" si="1"/>
        <v>12</v>
      </c>
      <c r="G11" s="33">
        <v>600</v>
      </c>
      <c r="H11" s="34">
        <f t="shared" si="2"/>
        <v>1.6666666666666667</v>
      </c>
      <c r="I11" s="32">
        <v>15</v>
      </c>
      <c r="J11" s="375">
        <f t="shared" si="3"/>
        <v>72</v>
      </c>
      <c r="K11" s="32">
        <v>5</v>
      </c>
      <c r="L11" s="32">
        <f t="shared" si="4"/>
        <v>10.020000000000001</v>
      </c>
      <c r="M11" s="32">
        <v>5</v>
      </c>
      <c r="N11" s="32">
        <f t="shared" si="5"/>
        <v>4.9800000000000004</v>
      </c>
      <c r="O11" s="32">
        <f>(0.5*B11)*F11</f>
        <v>864</v>
      </c>
      <c r="P11" s="35">
        <f t="shared" si="6"/>
        <v>986</v>
      </c>
      <c r="Q11" s="35">
        <f t="shared" si="7"/>
        <v>16.433333333333334</v>
      </c>
      <c r="R11" s="368">
        <f>'Costs per Hr-Mn-Sec'!$F$7</f>
        <v>0.463536</v>
      </c>
      <c r="S11" s="434">
        <f t="shared" si="8"/>
        <v>3.173934</v>
      </c>
      <c r="T11" s="251">
        <f>'Production Times '!$D$12</f>
        <v>0.62577360000000004</v>
      </c>
      <c r="U11" s="252">
        <f>'Production Times '!$D$6</f>
        <v>0.4867128</v>
      </c>
      <c r="V11" s="253">
        <f>'Production Times '!$D$10</f>
        <v>0.15451200000000001</v>
      </c>
      <c r="W11" s="253"/>
      <c r="X11" s="253"/>
      <c r="Y11" s="253"/>
      <c r="Z11" s="37"/>
      <c r="AA11" s="37">
        <f t="shared" si="17"/>
        <v>0</v>
      </c>
      <c r="AB11" s="263">
        <f t="shared" si="18"/>
        <v>4.4409324000000003</v>
      </c>
      <c r="AC11" s="263"/>
      <c r="AD11" s="415">
        <v>1.25</v>
      </c>
      <c r="AE11" s="417">
        <v>1.5</v>
      </c>
      <c r="AF11" s="419">
        <v>1.75</v>
      </c>
      <c r="AG11" s="416">
        <f t="shared" si="14"/>
        <v>5.5511655000000006</v>
      </c>
      <c r="AH11" s="418">
        <f t="shared" si="15"/>
        <v>6.6613986000000001</v>
      </c>
      <c r="AI11" s="420">
        <f t="shared" si="16"/>
        <v>7.7716317000000004</v>
      </c>
    </row>
    <row r="12" spans="1:36" hidden="1" x14ac:dyDescent="0.25">
      <c r="A12" s="37"/>
      <c r="B12" s="37">
        <v>288</v>
      </c>
      <c r="C12" s="37">
        <v>12</v>
      </c>
      <c r="D12" s="262">
        <v>1000</v>
      </c>
      <c r="E12" s="433">
        <f t="shared" si="0"/>
        <v>24</v>
      </c>
      <c r="F12" s="33">
        <f t="shared" ref="F12" si="30">ROUNDUP(E12,0)</f>
        <v>24</v>
      </c>
      <c r="G12" s="33">
        <v>600</v>
      </c>
      <c r="H12" s="33">
        <f t="shared" ref="H12:H20" si="31">D12/G12</f>
        <v>1.6666666666666667</v>
      </c>
      <c r="I12" s="32">
        <v>15</v>
      </c>
      <c r="J12" s="375">
        <f t="shared" si="3"/>
        <v>144</v>
      </c>
      <c r="K12" s="32">
        <v>5</v>
      </c>
      <c r="L12" s="32">
        <f t="shared" ref="L12" si="32">(K12*0.167)*F12</f>
        <v>20.040000000000003</v>
      </c>
      <c r="M12" s="32">
        <v>5</v>
      </c>
      <c r="N12" s="32">
        <f t="shared" ref="N12" si="33">(M12*E12)*0.083</f>
        <v>9.9600000000000009</v>
      </c>
      <c r="O12" s="32">
        <f>(0.5*B12)*F12</f>
        <v>3456</v>
      </c>
      <c r="P12" s="35">
        <f t="shared" ref="P12" si="34">(H12*F12)+(I12+J12+L12+N12+O12)</f>
        <v>3685</v>
      </c>
      <c r="Q12" s="35">
        <f t="shared" ref="Q12" si="35">P12/60</f>
        <v>61.416666666666664</v>
      </c>
      <c r="R12" s="368">
        <f>'Costs per Hr-Mn-Sec'!$F$7</f>
        <v>0.463536</v>
      </c>
      <c r="S12" s="434">
        <f t="shared" si="8"/>
        <v>5.9310074999999998</v>
      </c>
      <c r="T12" s="251">
        <f>'Production Times '!$D$12</f>
        <v>0.62577360000000004</v>
      </c>
      <c r="U12" s="252">
        <f>'Production Times '!$D$6</f>
        <v>0.4867128</v>
      </c>
      <c r="V12" s="253">
        <f>'Production Times '!$D$10</f>
        <v>0.15451200000000001</v>
      </c>
      <c r="W12" s="253"/>
      <c r="X12" s="253"/>
      <c r="Y12" s="253"/>
      <c r="Z12" s="37"/>
      <c r="AA12" s="37">
        <f t="shared" ref="AA12" si="36">(Z12*0.33)</f>
        <v>0</v>
      </c>
      <c r="AB12" s="263">
        <f t="shared" ref="AB12" si="37">SUM(S12:V12)+AA12</f>
        <v>7.198005900000001</v>
      </c>
      <c r="AC12" s="263"/>
      <c r="AD12" s="415">
        <v>1.25</v>
      </c>
      <c r="AE12" s="417">
        <v>1.5</v>
      </c>
      <c r="AF12" s="419">
        <v>1.75</v>
      </c>
      <c r="AG12" s="416">
        <f t="shared" ref="AG12" si="38">AB12*AD12</f>
        <v>8.9975073750000014</v>
      </c>
      <c r="AH12" s="418">
        <f t="shared" ref="AH12" si="39">AB12*AE12</f>
        <v>10.797008850000001</v>
      </c>
      <c r="AI12" s="420">
        <f t="shared" ref="AI12" si="40">AB12*AF12</f>
        <v>12.596510325000002</v>
      </c>
    </row>
    <row r="13" spans="1:36" hidden="1" x14ac:dyDescent="0.25">
      <c r="A13" s="93"/>
      <c r="B13" s="264">
        <v>1</v>
      </c>
      <c r="C13" s="254">
        <v>1</v>
      </c>
      <c r="D13" s="265">
        <v>2000</v>
      </c>
      <c r="E13" s="266">
        <f t="shared" si="0"/>
        <v>1</v>
      </c>
      <c r="F13" s="266">
        <f t="shared" si="1"/>
        <v>1</v>
      </c>
      <c r="G13" s="256">
        <v>600</v>
      </c>
      <c r="H13" s="257">
        <f t="shared" si="31"/>
        <v>3.3333333333333335</v>
      </c>
      <c r="I13" s="254">
        <v>15</v>
      </c>
      <c r="J13" s="264">
        <f t="shared" ref="J13:J101" si="41">B13*0.5</f>
        <v>0.5</v>
      </c>
      <c r="K13" s="264">
        <v>5</v>
      </c>
      <c r="L13" s="264">
        <f t="shared" si="4"/>
        <v>0.83500000000000008</v>
      </c>
      <c r="M13" s="264">
        <v>5</v>
      </c>
      <c r="N13" s="264">
        <f t="shared" si="5"/>
        <v>0.41500000000000004</v>
      </c>
      <c r="O13" s="264">
        <f t="shared" ref="O13:O101" si="42">(0.5*C13)*F13</f>
        <v>0.5</v>
      </c>
      <c r="P13" s="267">
        <f t="shared" si="6"/>
        <v>20.583333333333332</v>
      </c>
      <c r="Q13" s="267">
        <f t="shared" si="7"/>
        <v>0.34305555555555556</v>
      </c>
      <c r="R13" s="259">
        <f>'Costs per Hr-Mn-Sec'!$F$7</f>
        <v>0.463536</v>
      </c>
      <c r="S13" s="268">
        <f t="shared" ref="S13:S101" si="43">(R13*P13)/B13</f>
        <v>9.5411159999999988</v>
      </c>
      <c r="T13" s="377">
        <f>'Production Times '!$D$12</f>
        <v>0.62577360000000004</v>
      </c>
      <c r="U13" s="378">
        <f>'Production Times '!$D$6</f>
        <v>0.4867128</v>
      </c>
      <c r="V13" s="264">
        <f>'Production Times '!$D$10</f>
        <v>0.15451200000000001</v>
      </c>
      <c r="W13" s="264"/>
      <c r="X13" s="264"/>
      <c r="Y13" s="264"/>
      <c r="Z13" s="264"/>
      <c r="AA13" s="264">
        <f t="shared" si="17"/>
        <v>0</v>
      </c>
      <c r="AB13" s="269">
        <f t="shared" si="18"/>
        <v>10.808114399999999</v>
      </c>
      <c r="AC13" s="269"/>
      <c r="AD13" s="421">
        <v>1.25</v>
      </c>
      <c r="AE13" s="421">
        <v>1.5</v>
      </c>
      <c r="AF13" s="421">
        <v>1.75</v>
      </c>
      <c r="AG13" s="270">
        <f t="shared" si="14"/>
        <v>13.510142999999999</v>
      </c>
      <c r="AH13" s="270">
        <f t="shared" si="15"/>
        <v>16.212171599999998</v>
      </c>
      <c r="AI13" s="422">
        <f t="shared" si="16"/>
        <v>18.9142002</v>
      </c>
    </row>
    <row r="14" spans="1:36" hidden="1" x14ac:dyDescent="0.25">
      <c r="A14" s="93"/>
      <c r="B14" s="32">
        <v>2</v>
      </c>
      <c r="C14" s="261">
        <v>2</v>
      </c>
      <c r="D14" s="262">
        <v>2000</v>
      </c>
      <c r="E14" s="33">
        <f t="shared" si="0"/>
        <v>1</v>
      </c>
      <c r="F14" s="33">
        <f t="shared" si="1"/>
        <v>1</v>
      </c>
      <c r="G14" s="33">
        <v>600</v>
      </c>
      <c r="H14" s="34">
        <f t="shared" si="31"/>
        <v>3.3333333333333335</v>
      </c>
      <c r="I14" s="32">
        <v>15</v>
      </c>
      <c r="J14" s="32">
        <f t="shared" si="41"/>
        <v>1</v>
      </c>
      <c r="K14" s="32">
        <v>5</v>
      </c>
      <c r="L14" s="32">
        <f t="shared" si="4"/>
        <v>0.83500000000000008</v>
      </c>
      <c r="M14" s="32">
        <v>5</v>
      </c>
      <c r="N14" s="32">
        <f t="shared" si="5"/>
        <v>0.41500000000000004</v>
      </c>
      <c r="O14" s="32">
        <f t="shared" si="42"/>
        <v>1</v>
      </c>
      <c r="P14" s="35">
        <f t="shared" si="6"/>
        <v>21.583333333333332</v>
      </c>
      <c r="Q14" s="35">
        <f t="shared" si="7"/>
        <v>0.35972222222222222</v>
      </c>
      <c r="R14" s="368">
        <f>'Costs per Hr-Mn-Sec'!$F$7</f>
        <v>0.463536</v>
      </c>
      <c r="S14" s="36">
        <f t="shared" si="43"/>
        <v>5.0023260000000001</v>
      </c>
      <c r="T14" s="251">
        <f>'Production Times '!$D$12</f>
        <v>0.62577360000000004</v>
      </c>
      <c r="U14" s="252">
        <f>'Production Times '!$D$6</f>
        <v>0.4867128</v>
      </c>
      <c r="V14" s="253">
        <f>'Production Times '!$D$10</f>
        <v>0.15451200000000001</v>
      </c>
      <c r="W14" s="253"/>
      <c r="X14" s="253"/>
      <c r="Y14" s="253"/>
      <c r="Z14" s="37"/>
      <c r="AA14" s="37">
        <f t="shared" si="17"/>
        <v>0</v>
      </c>
      <c r="AB14" s="263">
        <f t="shared" si="18"/>
        <v>6.2693244000000012</v>
      </c>
      <c r="AC14" s="263"/>
      <c r="AD14" s="415">
        <v>1.25</v>
      </c>
      <c r="AE14" s="417">
        <v>1.5</v>
      </c>
      <c r="AF14" s="419">
        <v>1.75</v>
      </c>
      <c r="AG14" s="416">
        <f t="shared" si="14"/>
        <v>7.8366555000000018</v>
      </c>
      <c r="AH14" s="418">
        <f t="shared" si="15"/>
        <v>9.4039866000000014</v>
      </c>
      <c r="AI14" s="420">
        <f t="shared" si="16"/>
        <v>10.971317700000002</v>
      </c>
    </row>
    <row r="15" spans="1:36" hidden="1" x14ac:dyDescent="0.25">
      <c r="A15" s="93"/>
      <c r="B15" s="32">
        <v>6</v>
      </c>
      <c r="C15" s="37">
        <v>3</v>
      </c>
      <c r="D15" s="262">
        <v>2000</v>
      </c>
      <c r="E15" s="33">
        <f t="shared" si="0"/>
        <v>2</v>
      </c>
      <c r="F15" s="33">
        <f t="shared" si="1"/>
        <v>2</v>
      </c>
      <c r="G15" s="33">
        <v>600</v>
      </c>
      <c r="H15" s="34">
        <f t="shared" si="31"/>
        <v>3.3333333333333335</v>
      </c>
      <c r="I15" s="32">
        <v>15</v>
      </c>
      <c r="J15" s="32">
        <f t="shared" si="41"/>
        <v>3</v>
      </c>
      <c r="K15" s="32">
        <v>5</v>
      </c>
      <c r="L15" s="32">
        <f t="shared" si="4"/>
        <v>1.6700000000000002</v>
      </c>
      <c r="M15" s="32">
        <v>5</v>
      </c>
      <c r="N15" s="32">
        <f t="shared" si="5"/>
        <v>0.83000000000000007</v>
      </c>
      <c r="O15" s="32">
        <f t="shared" si="42"/>
        <v>3</v>
      </c>
      <c r="P15" s="35">
        <f t="shared" si="6"/>
        <v>30.166666666666668</v>
      </c>
      <c r="Q15" s="35">
        <f t="shared" si="7"/>
        <v>0.50277777777777777</v>
      </c>
      <c r="R15" s="368">
        <f>'Costs per Hr-Mn-Sec'!$F$7</f>
        <v>0.463536</v>
      </c>
      <c r="S15" s="36">
        <f t="shared" si="43"/>
        <v>2.3305560000000001</v>
      </c>
      <c r="T15" s="251">
        <f>'Production Times '!$D$12</f>
        <v>0.62577360000000004</v>
      </c>
      <c r="U15" s="252">
        <f>'Production Times '!$D$6</f>
        <v>0.4867128</v>
      </c>
      <c r="V15" s="253">
        <f>'Production Times '!$D$10</f>
        <v>0.15451200000000001</v>
      </c>
      <c r="W15" s="253"/>
      <c r="X15" s="253"/>
      <c r="Y15" s="253"/>
      <c r="Z15" s="37"/>
      <c r="AA15" s="37">
        <f t="shared" si="17"/>
        <v>0</v>
      </c>
      <c r="AB15" s="263">
        <f t="shared" si="18"/>
        <v>3.5975543999999999</v>
      </c>
      <c r="AC15" s="263"/>
      <c r="AD15" s="415">
        <v>1.25</v>
      </c>
      <c r="AE15" s="417">
        <v>1.5</v>
      </c>
      <c r="AF15" s="419">
        <v>1.75</v>
      </c>
      <c r="AG15" s="416">
        <f t="shared" si="14"/>
        <v>4.4969429999999999</v>
      </c>
      <c r="AH15" s="418">
        <f t="shared" si="15"/>
        <v>5.3963315999999999</v>
      </c>
      <c r="AI15" s="420">
        <f t="shared" si="16"/>
        <v>6.2957201999999999</v>
      </c>
    </row>
    <row r="16" spans="1:36" hidden="1" x14ac:dyDescent="0.25">
      <c r="A16" s="93"/>
      <c r="B16" s="32">
        <v>12</v>
      </c>
      <c r="C16" s="37">
        <v>12</v>
      </c>
      <c r="D16" s="262">
        <v>2000</v>
      </c>
      <c r="E16" s="33">
        <f t="shared" ref="E16:E17" si="44">B16/C16</f>
        <v>1</v>
      </c>
      <c r="F16" s="33">
        <f t="shared" ref="F16:F17" si="45">ROUNDUP(E16,0)</f>
        <v>1</v>
      </c>
      <c r="G16" s="33">
        <v>600</v>
      </c>
      <c r="H16" s="34">
        <f t="shared" ref="H16:H17" si="46">D16/G16</f>
        <v>3.3333333333333335</v>
      </c>
      <c r="I16" s="32">
        <v>15</v>
      </c>
      <c r="J16" s="32">
        <f t="shared" ref="J16:J17" si="47">B16*0.5</f>
        <v>6</v>
      </c>
      <c r="K16" s="32">
        <v>5</v>
      </c>
      <c r="L16" s="32">
        <f t="shared" ref="L16:L17" si="48">(K16*0.167)*F16</f>
        <v>0.83500000000000008</v>
      </c>
      <c r="M16" s="32">
        <v>5</v>
      </c>
      <c r="N16" s="32">
        <f t="shared" ref="N16:N17" si="49">(M16*E16)*0.083</f>
        <v>0.41500000000000004</v>
      </c>
      <c r="O16" s="32">
        <f t="shared" ref="O16:O17" si="50">(0.5*C16)*F16</f>
        <v>6</v>
      </c>
      <c r="P16" s="35">
        <f t="shared" ref="P16:P17" si="51">(H16*F16)+(I16+J16+L16+N16+O16)</f>
        <v>31.583333333333332</v>
      </c>
      <c r="Q16" s="35">
        <f t="shared" ref="Q16:Q17" si="52">P16/60</f>
        <v>0.52638888888888891</v>
      </c>
      <c r="R16" s="368">
        <f>'Costs per Hr-Mn-Sec'!$F$7</f>
        <v>0.463536</v>
      </c>
      <c r="S16" s="36">
        <f t="shared" ref="S16:S17" si="53">(R16*P16)/B16</f>
        <v>1.2200009999999999</v>
      </c>
      <c r="T16" s="251">
        <f>'Production Times '!$D$12</f>
        <v>0.62577360000000004</v>
      </c>
      <c r="U16" s="252">
        <f>'Production Times '!$D$6</f>
        <v>0.4867128</v>
      </c>
      <c r="V16" s="253">
        <f>'Production Times '!$D$10</f>
        <v>0.15451200000000001</v>
      </c>
      <c r="W16" s="253"/>
      <c r="X16" s="253"/>
      <c r="Y16" s="253"/>
      <c r="Z16" s="37"/>
      <c r="AA16" s="37">
        <f t="shared" ref="AA16:AA17" si="54">(Z16*0.33)</f>
        <v>0</v>
      </c>
      <c r="AB16" s="263">
        <f t="shared" ref="AB16:AB17" si="55">SUM(S16:V16)+AA16</f>
        <v>2.4869993999999997</v>
      </c>
      <c r="AC16" s="263"/>
      <c r="AD16" s="415">
        <v>1.25</v>
      </c>
      <c r="AE16" s="417">
        <v>1.5</v>
      </c>
      <c r="AF16" s="419">
        <v>1.75</v>
      </c>
      <c r="AG16" s="416">
        <f t="shared" ref="AG16:AG17" si="56">AB16*AD16</f>
        <v>3.1087492499999998</v>
      </c>
      <c r="AH16" s="418">
        <f t="shared" ref="AH16:AH17" si="57">AB16*AE16</f>
        <v>3.7304990999999994</v>
      </c>
      <c r="AI16" s="420"/>
    </row>
    <row r="17" spans="1:36" hidden="1" x14ac:dyDescent="0.25">
      <c r="A17" s="93"/>
      <c r="B17" s="32">
        <v>24</v>
      </c>
      <c r="C17" s="37">
        <v>12</v>
      </c>
      <c r="D17" s="262">
        <v>2000</v>
      </c>
      <c r="E17" s="33">
        <f t="shared" si="44"/>
        <v>2</v>
      </c>
      <c r="F17" s="33">
        <f t="shared" si="45"/>
        <v>2</v>
      </c>
      <c r="G17" s="33">
        <v>600</v>
      </c>
      <c r="H17" s="34">
        <f t="shared" si="46"/>
        <v>3.3333333333333335</v>
      </c>
      <c r="I17" s="32">
        <v>15</v>
      </c>
      <c r="J17" s="32">
        <f t="shared" si="47"/>
        <v>12</v>
      </c>
      <c r="K17" s="32">
        <v>5</v>
      </c>
      <c r="L17" s="32">
        <f t="shared" si="48"/>
        <v>1.6700000000000002</v>
      </c>
      <c r="M17" s="32">
        <v>5</v>
      </c>
      <c r="N17" s="32">
        <f t="shared" si="49"/>
        <v>0.83000000000000007</v>
      </c>
      <c r="O17" s="32">
        <f t="shared" si="50"/>
        <v>12</v>
      </c>
      <c r="P17" s="35">
        <f t="shared" si="51"/>
        <v>48.166666666666664</v>
      </c>
      <c r="Q17" s="35">
        <f t="shared" si="52"/>
        <v>0.8027777777777777</v>
      </c>
      <c r="R17" s="368">
        <f>'Costs per Hr-Mn-Sec'!$F$7</f>
        <v>0.463536</v>
      </c>
      <c r="S17" s="36">
        <f t="shared" si="53"/>
        <v>0.93029099999999998</v>
      </c>
      <c r="T17" s="251">
        <f>'Production Times '!$D$12</f>
        <v>0.62577360000000004</v>
      </c>
      <c r="U17" s="252">
        <f>'Production Times '!$D$6</f>
        <v>0.4867128</v>
      </c>
      <c r="V17" s="253">
        <f>'Production Times '!$D$10</f>
        <v>0.15451200000000001</v>
      </c>
      <c r="W17" s="253"/>
      <c r="X17" s="253"/>
      <c r="Y17" s="253"/>
      <c r="Z17" s="37"/>
      <c r="AA17" s="37">
        <f t="shared" si="54"/>
        <v>0</v>
      </c>
      <c r="AB17" s="263">
        <f t="shared" si="55"/>
        <v>2.1972893999999998</v>
      </c>
      <c r="AC17" s="263"/>
      <c r="AD17" s="415">
        <v>1.25</v>
      </c>
      <c r="AE17" s="417">
        <v>1.5</v>
      </c>
      <c r="AF17" s="419">
        <v>1.75</v>
      </c>
      <c r="AG17" s="416">
        <f t="shared" si="56"/>
        <v>2.7466117499999996</v>
      </c>
      <c r="AH17" s="418">
        <f t="shared" si="57"/>
        <v>3.2959340999999998</v>
      </c>
      <c r="AI17" s="420"/>
    </row>
    <row r="18" spans="1:36" hidden="1" x14ac:dyDescent="0.25">
      <c r="A18" s="93"/>
      <c r="B18" s="32">
        <v>48</v>
      </c>
      <c r="C18" s="37">
        <v>12</v>
      </c>
      <c r="D18" s="262">
        <v>2000</v>
      </c>
      <c r="E18" s="33">
        <f t="shared" si="0"/>
        <v>4</v>
      </c>
      <c r="F18" s="33">
        <f t="shared" si="1"/>
        <v>4</v>
      </c>
      <c r="G18" s="33">
        <v>600</v>
      </c>
      <c r="H18" s="34">
        <f t="shared" si="31"/>
        <v>3.3333333333333335</v>
      </c>
      <c r="I18" s="32">
        <v>15</v>
      </c>
      <c r="J18" s="32">
        <f t="shared" si="41"/>
        <v>24</v>
      </c>
      <c r="K18" s="32">
        <v>5</v>
      </c>
      <c r="L18" s="32">
        <f t="shared" si="4"/>
        <v>3.3400000000000003</v>
      </c>
      <c r="M18" s="32">
        <v>5</v>
      </c>
      <c r="N18" s="32">
        <f t="shared" si="5"/>
        <v>1.6600000000000001</v>
      </c>
      <c r="O18" s="32">
        <f t="shared" si="42"/>
        <v>24</v>
      </c>
      <c r="P18" s="35">
        <f t="shared" si="6"/>
        <v>81.333333333333329</v>
      </c>
      <c r="Q18" s="35">
        <f t="shared" si="7"/>
        <v>1.3555555555555554</v>
      </c>
      <c r="R18" s="368">
        <f>'Costs per Hr-Mn-Sec'!$F$7</f>
        <v>0.463536</v>
      </c>
      <c r="S18" s="36">
        <f t="shared" si="43"/>
        <v>0.78543599999999991</v>
      </c>
      <c r="T18" s="251">
        <f>'Production Times '!$D$12</f>
        <v>0.62577360000000004</v>
      </c>
      <c r="U18" s="252">
        <f>'Production Times '!$D$6</f>
        <v>0.4867128</v>
      </c>
      <c r="V18" s="253">
        <f>'Production Times '!$D$10</f>
        <v>0.15451200000000001</v>
      </c>
      <c r="W18" s="253"/>
      <c r="X18" s="253"/>
      <c r="Y18" s="253"/>
      <c r="Z18" s="37"/>
      <c r="AA18" s="37">
        <f t="shared" si="17"/>
        <v>0</v>
      </c>
      <c r="AB18" s="263">
        <f t="shared" si="18"/>
        <v>2.0524344000000001</v>
      </c>
      <c r="AC18" s="263"/>
      <c r="AD18" s="415">
        <v>1.25</v>
      </c>
      <c r="AE18" s="417">
        <v>1.5</v>
      </c>
      <c r="AF18" s="419">
        <v>1.75</v>
      </c>
      <c r="AG18" s="416">
        <f t="shared" si="14"/>
        <v>2.5655429999999999</v>
      </c>
      <c r="AH18" s="418">
        <f t="shared" si="15"/>
        <v>3.0786516000000002</v>
      </c>
      <c r="AI18" s="420">
        <f t="shared" si="16"/>
        <v>3.5917602000000004</v>
      </c>
    </row>
    <row r="19" spans="1:36" hidden="1" x14ac:dyDescent="0.25">
      <c r="A19" s="93"/>
      <c r="B19" s="32">
        <v>72</v>
      </c>
      <c r="C19" s="37">
        <v>12</v>
      </c>
      <c r="D19" s="262">
        <v>2000</v>
      </c>
      <c r="E19" s="33">
        <f t="shared" si="0"/>
        <v>6</v>
      </c>
      <c r="F19" s="33">
        <f t="shared" si="1"/>
        <v>6</v>
      </c>
      <c r="G19" s="33">
        <v>600</v>
      </c>
      <c r="H19" s="34">
        <f t="shared" si="31"/>
        <v>3.3333333333333335</v>
      </c>
      <c r="I19" s="32">
        <v>15</v>
      </c>
      <c r="J19" s="32">
        <f t="shared" si="41"/>
        <v>36</v>
      </c>
      <c r="K19" s="32">
        <v>5</v>
      </c>
      <c r="L19" s="32">
        <f t="shared" si="4"/>
        <v>5.0100000000000007</v>
      </c>
      <c r="M19" s="32">
        <v>5</v>
      </c>
      <c r="N19" s="32">
        <f t="shared" si="5"/>
        <v>2.4900000000000002</v>
      </c>
      <c r="O19" s="32">
        <f t="shared" si="42"/>
        <v>36</v>
      </c>
      <c r="P19" s="35">
        <f t="shared" si="6"/>
        <v>114.5</v>
      </c>
      <c r="Q19" s="35">
        <f t="shared" si="7"/>
        <v>1.9083333333333334</v>
      </c>
      <c r="R19" s="368">
        <f>'Costs per Hr-Mn-Sec'!$F$7</f>
        <v>0.463536</v>
      </c>
      <c r="S19" s="36">
        <f t="shared" si="43"/>
        <v>0.737151</v>
      </c>
      <c r="T19" s="251">
        <f>'Production Times '!$D$12</f>
        <v>0.62577360000000004</v>
      </c>
      <c r="U19" s="252">
        <f>'Production Times '!$D$6</f>
        <v>0.4867128</v>
      </c>
      <c r="V19" s="253">
        <f>'Production Times '!$D$10</f>
        <v>0.15451200000000001</v>
      </c>
      <c r="W19" s="253"/>
      <c r="X19" s="253"/>
      <c r="Y19" s="253"/>
      <c r="Z19" s="37"/>
      <c r="AA19" s="37">
        <f t="shared" si="17"/>
        <v>0</v>
      </c>
      <c r="AB19" s="263">
        <f t="shared" si="18"/>
        <v>2.0041494000000002</v>
      </c>
      <c r="AC19" s="263"/>
      <c r="AD19" s="415">
        <v>1.25</v>
      </c>
      <c r="AE19" s="417">
        <v>1.5</v>
      </c>
      <c r="AF19" s="419">
        <v>1.75</v>
      </c>
      <c r="AG19" s="416">
        <f t="shared" si="14"/>
        <v>2.50518675</v>
      </c>
      <c r="AH19" s="418">
        <f t="shared" si="15"/>
        <v>3.0062241000000003</v>
      </c>
      <c r="AI19" s="420">
        <f t="shared" si="16"/>
        <v>3.5072614500000006</v>
      </c>
    </row>
    <row r="20" spans="1:36" hidden="1" x14ac:dyDescent="0.25">
      <c r="A20" s="93"/>
      <c r="B20" s="37">
        <v>144</v>
      </c>
      <c r="C20" s="37">
        <v>12</v>
      </c>
      <c r="D20" s="262">
        <v>2000</v>
      </c>
      <c r="E20" s="33">
        <f t="shared" si="0"/>
        <v>12</v>
      </c>
      <c r="F20" s="33">
        <f t="shared" si="1"/>
        <v>12</v>
      </c>
      <c r="G20" s="33">
        <v>600</v>
      </c>
      <c r="H20" s="34">
        <f t="shared" si="31"/>
        <v>3.3333333333333335</v>
      </c>
      <c r="I20" s="32">
        <v>15</v>
      </c>
      <c r="J20" s="32">
        <f t="shared" si="41"/>
        <v>72</v>
      </c>
      <c r="K20" s="32">
        <v>5</v>
      </c>
      <c r="L20" s="32">
        <f t="shared" si="4"/>
        <v>10.020000000000001</v>
      </c>
      <c r="M20" s="32">
        <v>5</v>
      </c>
      <c r="N20" s="32">
        <f t="shared" si="5"/>
        <v>4.9800000000000004</v>
      </c>
      <c r="O20" s="32">
        <f t="shared" si="42"/>
        <v>72</v>
      </c>
      <c r="P20" s="35">
        <f t="shared" si="6"/>
        <v>214</v>
      </c>
      <c r="Q20" s="35">
        <f t="shared" si="7"/>
        <v>3.5666666666666669</v>
      </c>
      <c r="R20" s="368">
        <f>'Costs per Hr-Mn-Sec'!$F$7</f>
        <v>0.463536</v>
      </c>
      <c r="S20" s="36">
        <f t="shared" si="43"/>
        <v>0.68886599999999998</v>
      </c>
      <c r="T20" s="251">
        <f>'Production Times '!$D$12</f>
        <v>0.62577360000000004</v>
      </c>
      <c r="U20" s="252">
        <f>'Production Times '!$D$6</f>
        <v>0.4867128</v>
      </c>
      <c r="V20" s="253">
        <f>'Production Times '!$D$10</f>
        <v>0.15451200000000001</v>
      </c>
      <c r="W20" s="253"/>
      <c r="X20" s="253"/>
      <c r="Y20" s="253"/>
      <c r="Z20" s="37"/>
      <c r="AA20" s="37">
        <f t="shared" si="17"/>
        <v>0</v>
      </c>
      <c r="AB20" s="263">
        <f t="shared" si="18"/>
        <v>1.9558644000000001</v>
      </c>
      <c r="AC20" s="263"/>
      <c r="AD20" s="415">
        <v>1.25</v>
      </c>
      <c r="AE20" s="417">
        <v>1.5</v>
      </c>
      <c r="AF20" s="419">
        <v>1.75</v>
      </c>
      <c r="AG20" s="416">
        <f t="shared" si="14"/>
        <v>2.4448305000000001</v>
      </c>
      <c r="AH20" s="418">
        <f t="shared" si="15"/>
        <v>2.9337966</v>
      </c>
      <c r="AI20" s="420">
        <f t="shared" si="16"/>
        <v>3.4227627000000003</v>
      </c>
    </row>
    <row r="21" spans="1:36" hidden="1" x14ac:dyDescent="0.25">
      <c r="A21" s="37"/>
      <c r="B21" s="37">
        <v>288</v>
      </c>
      <c r="C21" s="37">
        <v>12</v>
      </c>
      <c r="D21" s="262">
        <v>2000</v>
      </c>
      <c r="E21" s="33">
        <f t="shared" si="0"/>
        <v>24</v>
      </c>
      <c r="F21" s="33">
        <f t="shared" si="1"/>
        <v>24</v>
      </c>
      <c r="G21" s="33">
        <v>600</v>
      </c>
      <c r="H21" s="33">
        <f t="shared" ref="H21:H23" si="58">D21/G21</f>
        <v>3.3333333333333335</v>
      </c>
      <c r="I21" s="32">
        <v>15</v>
      </c>
      <c r="J21" s="32">
        <f t="shared" si="41"/>
        <v>144</v>
      </c>
      <c r="K21" s="32">
        <v>5</v>
      </c>
      <c r="L21" s="32">
        <f t="shared" si="4"/>
        <v>20.040000000000003</v>
      </c>
      <c r="M21" s="32">
        <v>5</v>
      </c>
      <c r="N21" s="32">
        <f t="shared" si="5"/>
        <v>9.9600000000000009</v>
      </c>
      <c r="O21" s="32">
        <f t="shared" si="42"/>
        <v>144</v>
      </c>
      <c r="P21" s="35">
        <f t="shared" si="6"/>
        <v>413</v>
      </c>
      <c r="Q21" s="35">
        <f t="shared" si="7"/>
        <v>6.8833333333333337</v>
      </c>
      <c r="R21" s="368">
        <f>'Costs per Hr-Mn-Sec'!$F$7</f>
        <v>0.463536</v>
      </c>
      <c r="S21" s="36">
        <f t="shared" si="43"/>
        <v>0.66472350000000002</v>
      </c>
      <c r="T21" s="251">
        <f>'Production Times '!$D$12</f>
        <v>0.62577360000000004</v>
      </c>
      <c r="U21" s="252">
        <f>'Production Times '!$D$6</f>
        <v>0.4867128</v>
      </c>
      <c r="V21" s="253">
        <f>'Production Times '!$D$10</f>
        <v>0.15451200000000001</v>
      </c>
      <c r="W21" s="253"/>
      <c r="X21" s="253"/>
      <c r="Y21" s="253"/>
      <c r="Z21" s="37"/>
      <c r="AA21" s="37">
        <f t="shared" si="17"/>
        <v>0</v>
      </c>
      <c r="AB21" s="263">
        <f t="shared" ref="AB21" si="59">SUM(S21:V21)+AA21</f>
        <v>1.9317219000000001</v>
      </c>
      <c r="AC21" s="263"/>
      <c r="AD21" s="415">
        <v>1.25</v>
      </c>
      <c r="AE21" s="417">
        <v>1.5</v>
      </c>
      <c r="AF21" s="419">
        <v>1.75</v>
      </c>
      <c r="AG21" s="416">
        <f t="shared" si="14"/>
        <v>2.4146523750000002</v>
      </c>
      <c r="AH21" s="418">
        <f t="shared" si="15"/>
        <v>2.89758285</v>
      </c>
      <c r="AI21" s="420">
        <f t="shared" si="16"/>
        <v>3.3805133250000003</v>
      </c>
    </row>
    <row r="22" spans="1:36" ht="14.4" x14ac:dyDescent="0.3">
      <c r="A22" s="37"/>
      <c r="B22" s="37"/>
      <c r="C22" s="37"/>
      <c r="D22" s="262"/>
      <c r="E22" s="33"/>
      <c r="F22" s="33"/>
      <c r="G22" s="33"/>
      <c r="H22" s="34"/>
      <c r="I22" s="32"/>
      <c r="J22" s="32"/>
      <c r="K22" s="32"/>
      <c r="L22" s="32"/>
      <c r="M22" s="32"/>
      <c r="N22" s="32"/>
      <c r="O22" s="32"/>
      <c r="P22" s="35"/>
      <c r="Q22" s="35"/>
      <c r="R22" s="368">
        <f>$R$23</f>
        <v>0.463536</v>
      </c>
      <c r="S22" s="36"/>
      <c r="T22" s="251"/>
      <c r="U22" s="252"/>
      <c r="V22" s="253"/>
      <c r="W22" s="572"/>
      <c r="X22" s="560">
        <v>1</v>
      </c>
      <c r="Y22" s="561">
        <v>1.98</v>
      </c>
      <c r="Z22" s="562">
        <v>0.5</v>
      </c>
      <c r="AA22" s="564">
        <f t="shared" ref="AA22:AA31" si="60">Y22+Z22</f>
        <v>2.48</v>
      </c>
      <c r="AB22" s="576">
        <f t="shared" ref="AB22:AB28" si="61">SUM(AA22)</f>
        <v>2.48</v>
      </c>
      <c r="AC22" s="250" t="s">
        <v>378</v>
      </c>
      <c r="AD22" s="414" t="s">
        <v>101</v>
      </c>
      <c r="AE22" s="414" t="s">
        <v>101</v>
      </c>
      <c r="AF22" s="414" t="s">
        <v>101</v>
      </c>
      <c r="AG22" s="30" t="s">
        <v>2</v>
      </c>
      <c r="AH22" s="30" t="s">
        <v>2</v>
      </c>
      <c r="AI22" s="420"/>
      <c r="AJ22" s="30" t="s">
        <v>2</v>
      </c>
    </row>
    <row r="23" spans="1:36" ht="14.4" x14ac:dyDescent="0.3">
      <c r="A23" s="32" t="s">
        <v>58</v>
      </c>
      <c r="B23" s="264">
        <v>1</v>
      </c>
      <c r="C23" s="254">
        <v>1</v>
      </c>
      <c r="D23" s="363">
        <v>5000</v>
      </c>
      <c r="E23" s="266">
        <f t="shared" si="0"/>
        <v>1</v>
      </c>
      <c r="F23" s="266">
        <f t="shared" si="1"/>
        <v>1</v>
      </c>
      <c r="G23" s="266">
        <v>750</v>
      </c>
      <c r="H23" s="257">
        <f t="shared" si="58"/>
        <v>6.666666666666667</v>
      </c>
      <c r="I23" s="254">
        <v>15</v>
      </c>
      <c r="J23" s="264">
        <f t="shared" si="41"/>
        <v>0.5</v>
      </c>
      <c r="K23" s="264">
        <v>5</v>
      </c>
      <c r="L23" s="264">
        <f t="shared" si="4"/>
        <v>0.83500000000000008</v>
      </c>
      <c r="M23" s="264">
        <v>5</v>
      </c>
      <c r="N23" s="264">
        <f t="shared" si="5"/>
        <v>0.41500000000000004</v>
      </c>
      <c r="O23" s="264">
        <f t="shared" si="42"/>
        <v>0.5</v>
      </c>
      <c r="P23" s="267">
        <f t="shared" si="6"/>
        <v>23.916666666666668</v>
      </c>
      <c r="Q23" s="267">
        <f t="shared" si="7"/>
        <v>0.39861111111111114</v>
      </c>
      <c r="R23" s="259">
        <f>'Costs per Hr-Mn-Sec'!$F$7</f>
        <v>0.463536</v>
      </c>
      <c r="S23" s="268">
        <f t="shared" si="43"/>
        <v>11.086236000000001</v>
      </c>
      <c r="T23" s="377">
        <f>'Production Times '!$D$12</f>
        <v>0.62577360000000004</v>
      </c>
      <c r="U23" s="378">
        <f>'Production Times '!$D$6</f>
        <v>0.4867128</v>
      </c>
      <c r="V23" s="264">
        <f>'Production Times '!$D$10</f>
        <v>0.15451200000000001</v>
      </c>
      <c r="W23" s="574">
        <f>SUM(S23:V23)</f>
        <v>12.353234400000002</v>
      </c>
      <c r="X23" s="571"/>
      <c r="Y23" s="568">
        <f>X23*Y$22</f>
        <v>0</v>
      </c>
      <c r="Z23" s="569">
        <f>X23*Z$22</f>
        <v>0</v>
      </c>
      <c r="AA23" s="570">
        <f t="shared" si="60"/>
        <v>0</v>
      </c>
      <c r="AB23" s="269">
        <f t="shared" si="61"/>
        <v>0</v>
      </c>
      <c r="AC23" s="269">
        <f>W23+AB23</f>
        <v>12.353234400000002</v>
      </c>
      <c r="AD23" s="421">
        <v>1.25</v>
      </c>
      <c r="AE23" s="421">
        <v>1.5</v>
      </c>
      <c r="AF23" s="421">
        <v>2</v>
      </c>
      <c r="AG23" s="270">
        <f>AC23*AD23</f>
        <v>15.441543000000003</v>
      </c>
      <c r="AH23" s="270">
        <f>AC23*AE23</f>
        <v>18.529851600000001</v>
      </c>
      <c r="AI23" s="422">
        <f t="shared" si="16"/>
        <v>0</v>
      </c>
      <c r="AJ23" s="270">
        <f>AC23*AF23</f>
        <v>24.706468800000003</v>
      </c>
    </row>
    <row r="24" spans="1:36" ht="14.4" x14ac:dyDescent="0.3">
      <c r="A24" s="32" t="s">
        <v>59</v>
      </c>
      <c r="B24" s="32">
        <v>2</v>
      </c>
      <c r="C24" s="261">
        <v>2</v>
      </c>
      <c r="D24" s="364">
        <v>5000</v>
      </c>
      <c r="E24" s="433">
        <f t="shared" ref="E24:E25" si="62">B24/C24</f>
        <v>1</v>
      </c>
      <c r="F24" s="433">
        <f t="shared" ref="F24:F25" si="63">ROUNDUP(E24,0)</f>
        <v>1</v>
      </c>
      <c r="G24" s="33">
        <v>750</v>
      </c>
      <c r="H24" s="435">
        <f t="shared" ref="H24:H25" si="64">D24/G24</f>
        <v>6.666666666666667</v>
      </c>
      <c r="I24" s="375">
        <v>15</v>
      </c>
      <c r="J24" s="32">
        <f t="shared" si="41"/>
        <v>1</v>
      </c>
      <c r="K24" s="32">
        <v>5</v>
      </c>
      <c r="L24" s="32">
        <f t="shared" si="4"/>
        <v>0.83500000000000008</v>
      </c>
      <c r="M24" s="32">
        <v>5</v>
      </c>
      <c r="N24" s="32">
        <f t="shared" si="5"/>
        <v>0.41500000000000004</v>
      </c>
      <c r="O24" s="32">
        <f>(0.5*C24)*F24</f>
        <v>1</v>
      </c>
      <c r="P24" s="35">
        <f t="shared" si="6"/>
        <v>24.916666666666668</v>
      </c>
      <c r="Q24" s="35">
        <f t="shared" si="7"/>
        <v>0.4152777777777778</v>
      </c>
      <c r="R24" s="368">
        <f>'Costs per Hr-Mn-Sec'!$F$7</f>
        <v>0.463536</v>
      </c>
      <c r="S24" s="36">
        <f t="shared" si="43"/>
        <v>5.7748860000000004</v>
      </c>
      <c r="T24" s="251">
        <f>'Production Times '!$D$12</f>
        <v>0.62577360000000004</v>
      </c>
      <c r="U24" s="252">
        <f>'Production Times '!$D$6</f>
        <v>0.4867128</v>
      </c>
      <c r="V24" s="253">
        <f>'Production Times '!$D$10</f>
        <v>0.15451200000000001</v>
      </c>
      <c r="W24" s="575">
        <f>SUM(S24:V24)</f>
        <v>7.0418844000000016</v>
      </c>
      <c r="X24" s="566"/>
      <c r="Y24" s="567">
        <f>X24*Y$22</f>
        <v>0</v>
      </c>
      <c r="Z24" s="563">
        <f t="shared" ref="Z24:Z31" si="65">X24*Z$22</f>
        <v>0</v>
      </c>
      <c r="AA24" s="564">
        <f t="shared" si="60"/>
        <v>0</v>
      </c>
      <c r="AB24" s="576">
        <f t="shared" si="61"/>
        <v>0</v>
      </c>
      <c r="AC24" s="576">
        <f t="shared" ref="AC24:AC40" si="66">W24+AB24</f>
        <v>7.0418844000000016</v>
      </c>
      <c r="AD24" s="415">
        <v>1.25</v>
      </c>
      <c r="AE24" s="417">
        <v>1.5</v>
      </c>
      <c r="AF24" s="419">
        <v>2</v>
      </c>
      <c r="AG24" s="416">
        <f>AC24*AD24</f>
        <v>8.8023555000000027</v>
      </c>
      <c r="AH24" s="418">
        <f>AC24*AE24</f>
        <v>10.562826600000003</v>
      </c>
      <c r="AI24" s="420">
        <f t="shared" si="16"/>
        <v>0</v>
      </c>
      <c r="AJ24" s="466">
        <f>AC24*AF24</f>
        <v>14.083768800000003</v>
      </c>
    </row>
    <row r="25" spans="1:36" ht="14.4" x14ac:dyDescent="0.3">
      <c r="A25" s="32" t="s">
        <v>60</v>
      </c>
      <c r="B25" s="32">
        <v>6</v>
      </c>
      <c r="C25" s="261">
        <v>2</v>
      </c>
      <c r="D25" s="364">
        <v>5000</v>
      </c>
      <c r="E25" s="433">
        <f t="shared" si="62"/>
        <v>3</v>
      </c>
      <c r="F25" s="433">
        <f t="shared" si="63"/>
        <v>3</v>
      </c>
      <c r="G25" s="33">
        <v>750</v>
      </c>
      <c r="H25" s="435">
        <f t="shared" si="64"/>
        <v>6.666666666666667</v>
      </c>
      <c r="I25" s="375">
        <v>15</v>
      </c>
      <c r="J25" s="32">
        <f t="shared" si="41"/>
        <v>3</v>
      </c>
      <c r="K25" s="32">
        <v>5</v>
      </c>
      <c r="L25" s="32">
        <f t="shared" si="4"/>
        <v>2.5050000000000003</v>
      </c>
      <c r="M25" s="32">
        <v>5</v>
      </c>
      <c r="N25" s="32">
        <f t="shared" si="5"/>
        <v>1.2450000000000001</v>
      </c>
      <c r="O25" s="32">
        <f t="shared" si="42"/>
        <v>3</v>
      </c>
      <c r="P25" s="35">
        <f t="shared" si="6"/>
        <v>44.75</v>
      </c>
      <c r="Q25" s="35">
        <f t="shared" si="7"/>
        <v>0.74583333333333335</v>
      </c>
      <c r="R25" s="368">
        <f>'Costs per Hr-Mn-Sec'!$F$7</f>
        <v>0.463536</v>
      </c>
      <c r="S25" s="36">
        <f t="shared" si="43"/>
        <v>3.4572059999999998</v>
      </c>
      <c r="T25" s="251">
        <f>'Production Times '!$D$12</f>
        <v>0.62577360000000004</v>
      </c>
      <c r="U25" s="252">
        <f>'Production Times '!$D$6</f>
        <v>0.4867128</v>
      </c>
      <c r="V25" s="253">
        <f>'Production Times '!$D$10</f>
        <v>0.15451200000000001</v>
      </c>
      <c r="W25" s="575">
        <f t="shared" ref="W25:W31" si="67">SUM(S25:V25)</f>
        <v>4.7242044000000005</v>
      </c>
      <c r="X25" s="566"/>
      <c r="Y25" s="567">
        <f>X25*Y$22</f>
        <v>0</v>
      </c>
      <c r="Z25" s="563">
        <f t="shared" si="65"/>
        <v>0</v>
      </c>
      <c r="AA25" s="564">
        <f t="shared" si="60"/>
        <v>0</v>
      </c>
      <c r="AB25" s="576">
        <f t="shared" si="61"/>
        <v>0</v>
      </c>
      <c r="AC25" s="576">
        <f t="shared" si="66"/>
        <v>4.7242044000000005</v>
      </c>
      <c r="AD25" s="415">
        <v>1.25</v>
      </c>
      <c r="AE25" s="417">
        <v>1.5</v>
      </c>
      <c r="AF25" s="419">
        <v>2</v>
      </c>
      <c r="AG25" s="416">
        <f t="shared" ref="AG25:AG31" si="68">AC25*AD25</f>
        <v>5.9052555000000009</v>
      </c>
      <c r="AH25" s="418">
        <f t="shared" ref="AH25:AH31" si="69">AC25*AE25</f>
        <v>7.0863066000000003</v>
      </c>
      <c r="AI25" s="420">
        <f t="shared" ref="AI25:AI31" si="70">AB25*AF25</f>
        <v>0</v>
      </c>
      <c r="AJ25" s="466">
        <f>AC25*AF25</f>
        <v>9.4484088000000011</v>
      </c>
    </row>
    <row r="26" spans="1:36" ht="14.4" x14ac:dyDescent="0.3">
      <c r="A26" s="32"/>
      <c r="B26" s="32">
        <v>12</v>
      </c>
      <c r="C26" s="261">
        <v>2</v>
      </c>
      <c r="D26" s="364">
        <v>5000</v>
      </c>
      <c r="E26" s="433">
        <f t="shared" ref="E26:E27" si="71">B26/C26</f>
        <v>6</v>
      </c>
      <c r="F26" s="433">
        <f t="shared" ref="F26:F27" si="72">ROUNDUP(E26,0)</f>
        <v>6</v>
      </c>
      <c r="G26" s="33">
        <v>750</v>
      </c>
      <c r="H26" s="435">
        <f t="shared" ref="H26:H27" si="73">D26/G26</f>
        <v>6.666666666666667</v>
      </c>
      <c r="I26" s="375">
        <v>15</v>
      </c>
      <c r="J26" s="32">
        <f t="shared" ref="J26:J27" si="74">B26*0.5</f>
        <v>6</v>
      </c>
      <c r="K26" s="32">
        <v>5</v>
      </c>
      <c r="L26" s="32">
        <f t="shared" ref="L26:L27" si="75">(K26*0.167)*F26</f>
        <v>5.0100000000000007</v>
      </c>
      <c r="M26" s="32">
        <v>5</v>
      </c>
      <c r="N26" s="32">
        <f t="shared" ref="N26:N27" si="76">(M26*E26)*0.083</f>
        <v>2.4900000000000002</v>
      </c>
      <c r="O26" s="32">
        <f t="shared" ref="O26:O27" si="77">(0.5*C26)*F26</f>
        <v>6</v>
      </c>
      <c r="P26" s="35">
        <f t="shared" ref="P26:P27" si="78">(H26*F26)+(I26+J26+L26+N26+O26)</f>
        <v>74.5</v>
      </c>
      <c r="Q26" s="35">
        <f t="shared" ref="Q26:Q27" si="79">P26/60</f>
        <v>1.2416666666666667</v>
      </c>
      <c r="R26" s="368">
        <f>'Costs per Hr-Mn-Sec'!$F$7</f>
        <v>0.463536</v>
      </c>
      <c r="S26" s="36">
        <f t="shared" ref="S26:S27" si="80">(R26*P26)/B26</f>
        <v>2.877786</v>
      </c>
      <c r="T26" s="251">
        <f>'Production Times '!$D$12</f>
        <v>0.62577360000000004</v>
      </c>
      <c r="U26" s="252">
        <f>'Production Times '!$D$6</f>
        <v>0.4867128</v>
      </c>
      <c r="V26" s="253">
        <f>'Production Times '!$D$10</f>
        <v>0.15451200000000001</v>
      </c>
      <c r="W26" s="575">
        <f t="shared" si="67"/>
        <v>4.1447843999999998</v>
      </c>
      <c r="X26" s="566"/>
      <c r="Y26" s="567">
        <f t="shared" ref="Y26:Y40" si="81">X26*Y$22</f>
        <v>0</v>
      </c>
      <c r="Z26" s="563">
        <f t="shared" si="65"/>
        <v>0</v>
      </c>
      <c r="AA26" s="564">
        <f t="shared" si="60"/>
        <v>0</v>
      </c>
      <c r="AB26" s="576">
        <f t="shared" si="61"/>
        <v>0</v>
      </c>
      <c r="AC26" s="576">
        <f t="shared" si="66"/>
        <v>4.1447843999999998</v>
      </c>
      <c r="AD26" s="415">
        <v>1.25</v>
      </c>
      <c r="AE26" s="417">
        <v>1.5</v>
      </c>
      <c r="AF26" s="419">
        <v>2</v>
      </c>
      <c r="AG26" s="416">
        <f t="shared" si="68"/>
        <v>5.1809804999999995</v>
      </c>
      <c r="AH26" s="418">
        <f t="shared" si="69"/>
        <v>6.2171766000000002</v>
      </c>
      <c r="AI26" s="420">
        <f t="shared" si="70"/>
        <v>0</v>
      </c>
      <c r="AJ26" s="466">
        <f t="shared" ref="AJ26:AJ31" si="82">AC26*AF26</f>
        <v>8.2895687999999996</v>
      </c>
    </row>
    <row r="27" spans="1:36" ht="14.4" x14ac:dyDescent="0.3">
      <c r="A27" s="32"/>
      <c r="B27" s="32">
        <v>24</v>
      </c>
      <c r="C27" s="261">
        <v>2</v>
      </c>
      <c r="D27" s="364">
        <v>5000</v>
      </c>
      <c r="E27" s="433">
        <f t="shared" si="71"/>
        <v>12</v>
      </c>
      <c r="F27" s="433">
        <f t="shared" si="72"/>
        <v>12</v>
      </c>
      <c r="G27" s="33">
        <v>750</v>
      </c>
      <c r="H27" s="435">
        <f t="shared" si="73"/>
        <v>6.666666666666667</v>
      </c>
      <c r="I27" s="375">
        <v>15</v>
      </c>
      <c r="J27" s="32">
        <f t="shared" si="74"/>
        <v>12</v>
      </c>
      <c r="K27" s="32">
        <v>5</v>
      </c>
      <c r="L27" s="32">
        <f t="shared" si="75"/>
        <v>10.020000000000001</v>
      </c>
      <c r="M27" s="32">
        <v>5</v>
      </c>
      <c r="N27" s="32">
        <f t="shared" si="76"/>
        <v>4.9800000000000004</v>
      </c>
      <c r="O27" s="32">
        <f t="shared" si="77"/>
        <v>12</v>
      </c>
      <c r="P27" s="35">
        <f t="shared" si="78"/>
        <v>134</v>
      </c>
      <c r="Q27" s="35">
        <f t="shared" si="79"/>
        <v>2.2333333333333334</v>
      </c>
      <c r="R27" s="368">
        <f>'Costs per Hr-Mn-Sec'!$F$7</f>
        <v>0.463536</v>
      </c>
      <c r="S27" s="36">
        <f t="shared" si="80"/>
        <v>2.588076</v>
      </c>
      <c r="T27" s="251">
        <f>'Production Times '!$D$12</f>
        <v>0.62577360000000004</v>
      </c>
      <c r="U27" s="252">
        <f>'Production Times '!$D$6</f>
        <v>0.4867128</v>
      </c>
      <c r="V27" s="253">
        <f>'Production Times '!$D$10</f>
        <v>0.15451200000000001</v>
      </c>
      <c r="W27" s="575">
        <f t="shared" si="67"/>
        <v>3.8550743999999999</v>
      </c>
      <c r="X27" s="566"/>
      <c r="Y27" s="567">
        <f t="shared" si="81"/>
        <v>0</v>
      </c>
      <c r="Z27" s="563">
        <f t="shared" si="65"/>
        <v>0</v>
      </c>
      <c r="AA27" s="564">
        <f t="shared" si="60"/>
        <v>0</v>
      </c>
      <c r="AB27" s="576">
        <f t="shared" si="61"/>
        <v>0</v>
      </c>
      <c r="AC27" s="576">
        <f t="shared" si="66"/>
        <v>3.8550743999999999</v>
      </c>
      <c r="AD27" s="415">
        <v>1.25</v>
      </c>
      <c r="AE27" s="417">
        <v>1.5</v>
      </c>
      <c r="AF27" s="419">
        <v>2</v>
      </c>
      <c r="AG27" s="416">
        <f t="shared" si="68"/>
        <v>4.8188430000000002</v>
      </c>
      <c r="AH27" s="418">
        <f t="shared" si="69"/>
        <v>5.7826116000000001</v>
      </c>
      <c r="AI27" s="420">
        <f t="shared" si="70"/>
        <v>0</v>
      </c>
      <c r="AJ27" s="466">
        <f t="shared" si="82"/>
        <v>7.7101487999999998</v>
      </c>
    </row>
    <row r="28" spans="1:36" ht="14.4" x14ac:dyDescent="0.3">
      <c r="A28" s="32"/>
      <c r="B28" s="32">
        <v>48</v>
      </c>
      <c r="C28" s="261">
        <v>2</v>
      </c>
      <c r="D28" s="364">
        <v>5000</v>
      </c>
      <c r="E28" s="33">
        <f t="shared" ref="E28" si="83">B28/C28</f>
        <v>24</v>
      </c>
      <c r="F28" s="33">
        <f t="shared" ref="F28" si="84">ROUNDUP(E28,0)</f>
        <v>24</v>
      </c>
      <c r="G28" s="33">
        <v>750</v>
      </c>
      <c r="H28" s="33">
        <f t="shared" ref="H28" si="85">D28/G28</f>
        <v>6.666666666666667</v>
      </c>
      <c r="I28" s="32">
        <v>15</v>
      </c>
      <c r="J28" s="32">
        <f t="shared" ref="J28" si="86">B28*0.5</f>
        <v>24</v>
      </c>
      <c r="K28" s="32">
        <v>5</v>
      </c>
      <c r="L28" s="32">
        <f t="shared" ref="L28" si="87">(K28*0.167)*F28</f>
        <v>20.040000000000003</v>
      </c>
      <c r="M28" s="32">
        <v>5</v>
      </c>
      <c r="N28" s="32">
        <f t="shared" ref="N28" si="88">(M28*E28)*0.083</f>
        <v>9.9600000000000009</v>
      </c>
      <c r="O28" s="32">
        <f t="shared" ref="O28" si="89">(0.5*C28)*F28</f>
        <v>24</v>
      </c>
      <c r="P28" s="35">
        <f t="shared" ref="P28" si="90">(H28*F28)+(I28+J28+L28+N28+O28)</f>
        <v>253</v>
      </c>
      <c r="Q28" s="35">
        <f t="shared" ref="Q28" si="91">P28/60</f>
        <v>4.2166666666666668</v>
      </c>
      <c r="R28" s="368">
        <f>'Costs per Hr-Mn-Sec'!$F$7</f>
        <v>0.463536</v>
      </c>
      <c r="S28" s="36">
        <f t="shared" ref="S28" si="92">(R28*P28)/B28</f>
        <v>2.4432209999999999</v>
      </c>
      <c r="T28" s="251">
        <f>'Production Times '!$D$12</f>
        <v>0.62577360000000004</v>
      </c>
      <c r="U28" s="252">
        <f>'Production Times '!$D$6</f>
        <v>0.4867128</v>
      </c>
      <c r="V28" s="253">
        <f>'Production Times '!$D$10</f>
        <v>0.15451200000000001</v>
      </c>
      <c r="W28" s="575">
        <f t="shared" si="67"/>
        <v>3.7102193999999997</v>
      </c>
      <c r="X28" s="566"/>
      <c r="Y28" s="567">
        <f t="shared" si="81"/>
        <v>0</v>
      </c>
      <c r="Z28" s="563">
        <f t="shared" si="65"/>
        <v>0</v>
      </c>
      <c r="AA28" s="564">
        <f t="shared" si="60"/>
        <v>0</v>
      </c>
      <c r="AB28" s="576">
        <f t="shared" si="61"/>
        <v>0</v>
      </c>
      <c r="AC28" s="576">
        <f t="shared" si="66"/>
        <v>3.7102193999999997</v>
      </c>
      <c r="AD28" s="415">
        <v>1.25</v>
      </c>
      <c r="AE28" s="417">
        <v>1.5</v>
      </c>
      <c r="AF28" s="419">
        <v>2</v>
      </c>
      <c r="AG28" s="416">
        <f t="shared" si="68"/>
        <v>4.6377742499999997</v>
      </c>
      <c r="AH28" s="418">
        <f t="shared" si="69"/>
        <v>5.5653290999999996</v>
      </c>
      <c r="AI28" s="420">
        <f t="shared" si="70"/>
        <v>0</v>
      </c>
      <c r="AJ28" s="466">
        <f t="shared" si="82"/>
        <v>7.4204387999999994</v>
      </c>
    </row>
    <row r="29" spans="1:36" ht="14.4" x14ac:dyDescent="0.3">
      <c r="A29" s="32" t="s">
        <v>61</v>
      </c>
      <c r="B29" s="32">
        <v>72</v>
      </c>
      <c r="C29" s="261">
        <v>2</v>
      </c>
      <c r="D29" s="364">
        <v>5000</v>
      </c>
      <c r="E29" s="33">
        <f t="shared" si="0"/>
        <v>36</v>
      </c>
      <c r="F29" s="33">
        <f t="shared" si="1"/>
        <v>36</v>
      </c>
      <c r="G29" s="33">
        <v>750</v>
      </c>
      <c r="H29" s="33">
        <f t="shared" si="2"/>
        <v>6.666666666666667</v>
      </c>
      <c r="I29" s="32">
        <v>15</v>
      </c>
      <c r="J29" s="32">
        <f t="shared" si="41"/>
        <v>36</v>
      </c>
      <c r="K29" s="32">
        <v>5</v>
      </c>
      <c r="L29" s="32">
        <f t="shared" si="4"/>
        <v>30.060000000000002</v>
      </c>
      <c r="M29" s="32">
        <v>5</v>
      </c>
      <c r="N29" s="32">
        <f t="shared" si="5"/>
        <v>14.940000000000001</v>
      </c>
      <c r="O29" s="32">
        <f t="shared" si="42"/>
        <v>36</v>
      </c>
      <c r="P29" s="35">
        <f t="shared" si="6"/>
        <v>372</v>
      </c>
      <c r="Q29" s="35">
        <f t="shared" si="7"/>
        <v>6.2</v>
      </c>
      <c r="R29" s="368">
        <f>'Costs per Hr-Mn-Sec'!$F$7</f>
        <v>0.463536</v>
      </c>
      <c r="S29" s="36">
        <f t="shared" si="43"/>
        <v>2.394936</v>
      </c>
      <c r="T29" s="251">
        <f>'Production Times '!$D$12</f>
        <v>0.62577360000000004</v>
      </c>
      <c r="U29" s="252">
        <f>'Production Times '!$D$6</f>
        <v>0.4867128</v>
      </c>
      <c r="V29" s="253">
        <f>'Production Times '!$D$10</f>
        <v>0.15451200000000001</v>
      </c>
      <c r="W29" s="575">
        <f t="shared" si="67"/>
        <v>3.6619343999999998</v>
      </c>
      <c r="X29" s="566"/>
      <c r="Y29" s="567">
        <f t="shared" si="81"/>
        <v>0</v>
      </c>
      <c r="Z29" s="563">
        <f t="shared" si="65"/>
        <v>0</v>
      </c>
      <c r="AA29" s="564">
        <f t="shared" si="60"/>
        <v>0</v>
      </c>
      <c r="AB29" s="576">
        <f t="shared" ref="AB29:AB31" si="93">SUM(AA29)</f>
        <v>0</v>
      </c>
      <c r="AC29" s="576">
        <f t="shared" si="66"/>
        <v>3.6619343999999998</v>
      </c>
      <c r="AD29" s="415">
        <v>1.25</v>
      </c>
      <c r="AE29" s="417">
        <v>1.5</v>
      </c>
      <c r="AF29" s="419">
        <v>2</v>
      </c>
      <c r="AG29" s="416">
        <f t="shared" si="68"/>
        <v>4.5774179999999998</v>
      </c>
      <c r="AH29" s="418">
        <f t="shared" si="69"/>
        <v>5.4929015999999997</v>
      </c>
      <c r="AI29" s="420">
        <f t="shared" si="70"/>
        <v>0</v>
      </c>
      <c r="AJ29" s="466">
        <f t="shared" si="82"/>
        <v>7.3238687999999996</v>
      </c>
    </row>
    <row r="30" spans="1:36" ht="14.4" x14ac:dyDescent="0.3">
      <c r="A30" s="32"/>
      <c r="B30" s="37">
        <v>144</v>
      </c>
      <c r="C30" s="261">
        <v>2</v>
      </c>
      <c r="D30" s="364">
        <v>5000</v>
      </c>
      <c r="E30" s="33">
        <f t="shared" ref="E30" si="94">B30/C30</f>
        <v>72</v>
      </c>
      <c r="F30" s="33">
        <f t="shared" ref="F30" si="95">ROUNDUP(E30,0)</f>
        <v>72</v>
      </c>
      <c r="G30" s="33">
        <v>750</v>
      </c>
      <c r="H30" s="33">
        <f t="shared" ref="H30" si="96">D30/G30</f>
        <v>6.666666666666667</v>
      </c>
      <c r="I30" s="32">
        <v>15</v>
      </c>
      <c r="J30" s="32">
        <f t="shared" ref="J30" si="97">B30*0.5</f>
        <v>72</v>
      </c>
      <c r="K30" s="32">
        <v>5</v>
      </c>
      <c r="L30" s="32">
        <f t="shared" ref="L30" si="98">(K30*0.167)*F30</f>
        <v>60.120000000000005</v>
      </c>
      <c r="M30" s="32">
        <v>5</v>
      </c>
      <c r="N30" s="32">
        <f t="shared" ref="N30" si="99">(M30*E30)*0.083</f>
        <v>29.880000000000003</v>
      </c>
      <c r="O30" s="32">
        <f t="shared" ref="O30" si="100">(0.5*C30)*F30</f>
        <v>72</v>
      </c>
      <c r="P30" s="35">
        <f t="shared" ref="P30" si="101">(H30*F30)+(I30+J30+L30+N30+O30)</f>
        <v>729</v>
      </c>
      <c r="Q30" s="35">
        <f t="shared" ref="Q30" si="102">P30/60</f>
        <v>12.15</v>
      </c>
      <c r="R30" s="368">
        <f>'Costs per Hr-Mn-Sec'!$F$7</f>
        <v>0.463536</v>
      </c>
      <c r="S30" s="36">
        <f t="shared" ref="S30" si="103">(R30*P30)/B30</f>
        <v>2.346651</v>
      </c>
      <c r="T30" s="251">
        <f>'Production Times '!$D$12</f>
        <v>0.62577360000000004</v>
      </c>
      <c r="U30" s="252">
        <f>'Production Times '!$D$6</f>
        <v>0.4867128</v>
      </c>
      <c r="V30" s="253">
        <f>'Production Times '!$D$10</f>
        <v>0.15451200000000001</v>
      </c>
      <c r="W30" s="575">
        <f t="shared" si="67"/>
        <v>3.6136493999999999</v>
      </c>
      <c r="X30" s="566"/>
      <c r="Y30" s="567">
        <f t="shared" si="81"/>
        <v>0</v>
      </c>
      <c r="Z30" s="563">
        <f t="shared" si="65"/>
        <v>0</v>
      </c>
      <c r="AA30" s="564">
        <f t="shared" si="60"/>
        <v>0</v>
      </c>
      <c r="AB30" s="576">
        <f t="shared" si="93"/>
        <v>0</v>
      </c>
      <c r="AC30" s="576">
        <f t="shared" si="66"/>
        <v>3.6136493999999999</v>
      </c>
      <c r="AD30" s="415">
        <v>1.25</v>
      </c>
      <c r="AE30" s="417">
        <v>1.5</v>
      </c>
      <c r="AF30" s="419">
        <v>2</v>
      </c>
      <c r="AG30" s="416">
        <f t="shared" si="68"/>
        <v>4.5170617499999999</v>
      </c>
      <c r="AH30" s="418">
        <f t="shared" si="69"/>
        <v>5.4204740999999999</v>
      </c>
      <c r="AI30" s="420">
        <f t="shared" si="70"/>
        <v>0</v>
      </c>
      <c r="AJ30" s="466">
        <f t="shared" si="82"/>
        <v>7.2272987999999998</v>
      </c>
    </row>
    <row r="31" spans="1:36" ht="14.4" x14ac:dyDescent="0.3">
      <c r="A31" s="37"/>
      <c r="B31" s="37">
        <v>288</v>
      </c>
      <c r="C31" s="261">
        <v>2</v>
      </c>
      <c r="D31" s="364">
        <v>5000</v>
      </c>
      <c r="E31" s="33">
        <f t="shared" ref="E31:E40" si="104">B31/C31</f>
        <v>144</v>
      </c>
      <c r="F31" s="33">
        <f t="shared" ref="F31" si="105">ROUNDUP(E31,0)</f>
        <v>144</v>
      </c>
      <c r="G31" s="33">
        <v>750</v>
      </c>
      <c r="H31" s="33">
        <f t="shared" ref="H31" si="106">D31/G31</f>
        <v>6.666666666666667</v>
      </c>
      <c r="I31" s="32">
        <v>15</v>
      </c>
      <c r="J31" s="32">
        <f t="shared" ref="J31" si="107">B31*0.5</f>
        <v>144</v>
      </c>
      <c r="K31" s="32">
        <v>5</v>
      </c>
      <c r="L31" s="32">
        <f t="shared" ref="L31" si="108">(K31*0.167)*F31</f>
        <v>120.24000000000001</v>
      </c>
      <c r="M31" s="32">
        <v>5</v>
      </c>
      <c r="N31" s="32">
        <f t="shared" ref="N31" si="109">(M31*E31)*0.083</f>
        <v>59.760000000000005</v>
      </c>
      <c r="O31" s="32">
        <f t="shared" ref="O31" si="110">(0.5*C31)*F31</f>
        <v>144</v>
      </c>
      <c r="P31" s="35">
        <f t="shared" ref="P31" si="111">(H31*F31)+(I31+J31+L31+N31+O31)</f>
        <v>1443</v>
      </c>
      <c r="Q31" s="35">
        <f t="shared" ref="Q31" si="112">P31/60</f>
        <v>24.05</v>
      </c>
      <c r="R31" s="368">
        <f>'Costs per Hr-Mn-Sec'!$F$7</f>
        <v>0.463536</v>
      </c>
      <c r="S31" s="36">
        <f t="shared" ref="S31" si="113">(R31*P31)/B31</f>
        <v>2.3225084999999996</v>
      </c>
      <c r="T31" s="251">
        <f>'Production Times '!$D$12</f>
        <v>0.62577360000000004</v>
      </c>
      <c r="U31" s="252">
        <f>'Production Times '!$D$6</f>
        <v>0.4867128</v>
      </c>
      <c r="V31" s="253">
        <f>'Production Times '!$D$10</f>
        <v>0.15451200000000001</v>
      </c>
      <c r="W31" s="575">
        <f t="shared" si="67"/>
        <v>3.5895068999999995</v>
      </c>
      <c r="X31" s="566"/>
      <c r="Y31" s="567">
        <f t="shared" si="81"/>
        <v>0</v>
      </c>
      <c r="Z31" s="563">
        <f t="shared" si="65"/>
        <v>0</v>
      </c>
      <c r="AA31" s="564">
        <f t="shared" si="60"/>
        <v>0</v>
      </c>
      <c r="AB31" s="576">
        <f t="shared" si="93"/>
        <v>0</v>
      </c>
      <c r="AC31" s="576">
        <f t="shared" si="66"/>
        <v>3.5895068999999995</v>
      </c>
      <c r="AD31" s="415">
        <v>1.25</v>
      </c>
      <c r="AE31" s="417">
        <v>1.5</v>
      </c>
      <c r="AF31" s="419">
        <v>2</v>
      </c>
      <c r="AG31" s="416">
        <f t="shared" si="68"/>
        <v>4.486883624999999</v>
      </c>
      <c r="AH31" s="418">
        <f t="shared" si="69"/>
        <v>5.384260349999999</v>
      </c>
      <c r="AI31" s="420">
        <f t="shared" si="70"/>
        <v>0</v>
      </c>
      <c r="AJ31" s="466">
        <f t="shared" si="82"/>
        <v>7.179013799999999</v>
      </c>
    </row>
    <row r="32" spans="1:36" ht="14.4" x14ac:dyDescent="0.3">
      <c r="A32" s="40"/>
      <c r="B32" s="264">
        <v>1</v>
      </c>
      <c r="C32" s="254">
        <v>1</v>
      </c>
      <c r="D32" s="255">
        <v>6000</v>
      </c>
      <c r="E32" s="266">
        <f t="shared" si="104"/>
        <v>1</v>
      </c>
      <c r="F32" s="266">
        <f t="shared" si="1"/>
        <v>1</v>
      </c>
      <c r="G32" s="266">
        <v>750</v>
      </c>
      <c r="H32" s="266">
        <f t="shared" si="2"/>
        <v>8</v>
      </c>
      <c r="I32" s="264">
        <v>15</v>
      </c>
      <c r="J32" s="264">
        <f t="shared" si="41"/>
        <v>0.5</v>
      </c>
      <c r="K32" s="264">
        <v>5</v>
      </c>
      <c r="L32" s="264">
        <f t="shared" si="4"/>
        <v>0.83500000000000008</v>
      </c>
      <c r="M32" s="264">
        <v>5</v>
      </c>
      <c r="N32" s="264">
        <f t="shared" si="5"/>
        <v>0.41500000000000004</v>
      </c>
      <c r="O32" s="264">
        <f t="shared" si="42"/>
        <v>0.5</v>
      </c>
      <c r="P32" s="267">
        <f t="shared" si="6"/>
        <v>25.25</v>
      </c>
      <c r="Q32" s="267">
        <f t="shared" si="7"/>
        <v>0.42083333333333334</v>
      </c>
      <c r="R32" s="259">
        <f>'Costs per Hr-Mn-Sec'!$F$7</f>
        <v>0.463536</v>
      </c>
      <c r="S32" s="268">
        <f t="shared" si="43"/>
        <v>11.704283999999999</v>
      </c>
      <c r="T32" s="377">
        <f>'Production Times '!$D$12</f>
        <v>0.62577360000000004</v>
      </c>
      <c r="U32" s="378">
        <f>'Production Times '!$D$6</f>
        <v>0.4867128</v>
      </c>
      <c r="V32" s="264">
        <f>'Production Times '!$D$10</f>
        <v>0.15451200000000001</v>
      </c>
      <c r="W32" s="270">
        <f>SUM(S32:V32)</f>
        <v>12.9712824</v>
      </c>
      <c r="X32" s="264"/>
      <c r="Y32" s="568">
        <f t="shared" si="81"/>
        <v>0</v>
      </c>
      <c r="Z32" s="569">
        <f t="shared" ref="Z32:Z88" si="114">X32*Z$22</f>
        <v>0</v>
      </c>
      <c r="AA32" s="570">
        <f t="shared" ref="AA32:AA95" si="115">Y32+Z32</f>
        <v>0</v>
      </c>
      <c r="AB32" s="269">
        <f t="shared" ref="AB32:AB37" si="116">SUM(AA32)</f>
        <v>0</v>
      </c>
      <c r="AC32" s="269">
        <f>W32+AB32</f>
        <v>12.9712824</v>
      </c>
      <c r="AD32" s="421">
        <v>1.25</v>
      </c>
      <c r="AE32" s="421">
        <v>1.5</v>
      </c>
      <c r="AF32" s="421">
        <v>1.75</v>
      </c>
      <c r="AG32" s="270">
        <f>AC32*AD32</f>
        <v>16.214103000000001</v>
      </c>
      <c r="AH32" s="270">
        <f>AC32*AE32</f>
        <v>19.4569236</v>
      </c>
      <c r="AI32" s="422">
        <f t="shared" si="16"/>
        <v>0</v>
      </c>
      <c r="AJ32" s="270">
        <f>AC32*AF32</f>
        <v>22.699744199999998</v>
      </c>
    </row>
    <row r="33" spans="1:36" ht="14.4" x14ac:dyDescent="0.3">
      <c r="A33" s="37"/>
      <c r="B33" s="32">
        <v>2</v>
      </c>
      <c r="C33" s="261">
        <v>2</v>
      </c>
      <c r="D33" s="262">
        <v>6000</v>
      </c>
      <c r="E33" s="433">
        <f t="shared" si="104"/>
        <v>1</v>
      </c>
      <c r="F33" s="38">
        <f t="shared" si="1"/>
        <v>1</v>
      </c>
      <c r="G33" s="33">
        <v>750</v>
      </c>
      <c r="H33" s="38">
        <f t="shared" si="2"/>
        <v>8</v>
      </c>
      <c r="I33" s="32">
        <v>15</v>
      </c>
      <c r="J33" s="37">
        <f t="shared" si="41"/>
        <v>1</v>
      </c>
      <c r="K33" s="32">
        <v>5</v>
      </c>
      <c r="L33" s="37">
        <f t="shared" si="4"/>
        <v>0.83500000000000008</v>
      </c>
      <c r="M33" s="32">
        <v>5</v>
      </c>
      <c r="N33" s="32">
        <f t="shared" si="5"/>
        <v>0.41500000000000004</v>
      </c>
      <c r="O33" s="37">
        <f t="shared" si="42"/>
        <v>1</v>
      </c>
      <c r="P33" s="39">
        <f t="shared" si="6"/>
        <v>26.25</v>
      </c>
      <c r="Q33" s="39">
        <f t="shared" si="7"/>
        <v>0.4375</v>
      </c>
      <c r="R33" s="368">
        <f>'Costs per Hr-Mn-Sec'!$F$7</f>
        <v>0.463536</v>
      </c>
      <c r="S33" s="36">
        <f t="shared" si="43"/>
        <v>6.0839100000000004</v>
      </c>
      <c r="T33" s="251">
        <f>'Production Times '!$D$12</f>
        <v>0.62577360000000004</v>
      </c>
      <c r="U33" s="252">
        <f>'Production Times '!$D$6</f>
        <v>0.4867128</v>
      </c>
      <c r="V33" s="253">
        <f>'Production Times '!$D$10</f>
        <v>0.15451200000000001</v>
      </c>
      <c r="W33" s="575">
        <f>SUM(S33:V33)</f>
        <v>7.3509084000000007</v>
      </c>
      <c r="X33" s="375"/>
      <c r="Y33" s="567">
        <f t="shared" si="81"/>
        <v>0</v>
      </c>
      <c r="Z33" s="563">
        <f t="shared" si="114"/>
        <v>0</v>
      </c>
      <c r="AA33" s="564">
        <f t="shared" si="115"/>
        <v>0</v>
      </c>
      <c r="AB33" s="576">
        <f t="shared" si="116"/>
        <v>0</v>
      </c>
      <c r="AC33" s="576">
        <f t="shared" si="66"/>
        <v>7.3509084000000007</v>
      </c>
      <c r="AD33" s="415">
        <v>1.25</v>
      </c>
      <c r="AE33" s="417">
        <v>1.5</v>
      </c>
      <c r="AF33" s="419">
        <v>1.75</v>
      </c>
      <c r="AG33" s="416">
        <f>AC33*AD33</f>
        <v>9.1886355000000002</v>
      </c>
      <c r="AH33" s="418">
        <f>AC33*AE33</f>
        <v>11.026362600000001</v>
      </c>
      <c r="AI33" s="420">
        <f t="shared" si="16"/>
        <v>0</v>
      </c>
      <c r="AJ33" s="466">
        <f>AC33*AF33</f>
        <v>12.864089700000001</v>
      </c>
    </row>
    <row r="34" spans="1:36" ht="14.4" x14ac:dyDescent="0.3">
      <c r="A34" s="37"/>
      <c r="B34" s="32">
        <v>6</v>
      </c>
      <c r="C34" s="37">
        <v>3</v>
      </c>
      <c r="D34" s="262">
        <v>6000</v>
      </c>
      <c r="E34" s="433">
        <f t="shared" si="104"/>
        <v>2</v>
      </c>
      <c r="F34" s="38">
        <f t="shared" si="1"/>
        <v>2</v>
      </c>
      <c r="G34" s="33">
        <v>750</v>
      </c>
      <c r="H34" s="38">
        <f t="shared" si="2"/>
        <v>8</v>
      </c>
      <c r="I34" s="32">
        <v>15</v>
      </c>
      <c r="J34" s="37">
        <f t="shared" si="41"/>
        <v>3</v>
      </c>
      <c r="K34" s="32">
        <v>5</v>
      </c>
      <c r="L34" s="37">
        <f t="shared" si="4"/>
        <v>1.6700000000000002</v>
      </c>
      <c r="M34" s="32">
        <v>5</v>
      </c>
      <c r="N34" s="32">
        <f t="shared" si="5"/>
        <v>0.83000000000000007</v>
      </c>
      <c r="O34" s="37">
        <f t="shared" si="42"/>
        <v>3</v>
      </c>
      <c r="P34" s="39">
        <f t="shared" si="6"/>
        <v>39.5</v>
      </c>
      <c r="Q34" s="39">
        <f t="shared" si="7"/>
        <v>0.65833333333333333</v>
      </c>
      <c r="R34" s="368">
        <f>'Costs per Hr-Mn-Sec'!$F$7</f>
        <v>0.463536</v>
      </c>
      <c r="S34" s="36">
        <f t="shared" si="43"/>
        <v>3.051612</v>
      </c>
      <c r="T34" s="251">
        <f>'Production Times '!$D$12</f>
        <v>0.62577360000000004</v>
      </c>
      <c r="U34" s="252">
        <f>'Production Times '!$D$6</f>
        <v>0.4867128</v>
      </c>
      <c r="V34" s="253">
        <f>'Production Times '!$D$10</f>
        <v>0.15451200000000001</v>
      </c>
      <c r="W34" s="575">
        <f t="shared" ref="W34:W40" si="117">SUM(S34:V34)</f>
        <v>4.3186104000000007</v>
      </c>
      <c r="X34" s="375"/>
      <c r="Y34" s="567">
        <f t="shared" si="81"/>
        <v>0</v>
      </c>
      <c r="Z34" s="563">
        <f t="shared" si="114"/>
        <v>0</v>
      </c>
      <c r="AA34" s="564">
        <f t="shared" si="115"/>
        <v>0</v>
      </c>
      <c r="AB34" s="576">
        <f t="shared" si="116"/>
        <v>0</v>
      </c>
      <c r="AC34" s="576">
        <f t="shared" si="66"/>
        <v>4.3186104000000007</v>
      </c>
      <c r="AD34" s="415">
        <v>1.25</v>
      </c>
      <c r="AE34" s="417">
        <v>1.5</v>
      </c>
      <c r="AF34" s="419">
        <v>1.75</v>
      </c>
      <c r="AG34" s="416">
        <f t="shared" ref="AG34:AG40" si="118">AC34*AD34</f>
        <v>5.3982630000000009</v>
      </c>
      <c r="AH34" s="418">
        <f t="shared" ref="AH34:AH40" si="119">AC34*AE34</f>
        <v>6.4779156000000011</v>
      </c>
      <c r="AI34" s="420">
        <f t="shared" si="16"/>
        <v>0</v>
      </c>
      <c r="AJ34" s="466">
        <f t="shared" ref="AJ34:AJ40" si="120">AC34*AF34</f>
        <v>7.5575682000000013</v>
      </c>
    </row>
    <row r="35" spans="1:36" ht="14.4" x14ac:dyDescent="0.3">
      <c r="A35" s="37"/>
      <c r="B35" s="32">
        <v>12</v>
      </c>
      <c r="C35" s="37">
        <v>12</v>
      </c>
      <c r="D35" s="262">
        <v>6000</v>
      </c>
      <c r="E35" s="433">
        <f t="shared" si="104"/>
        <v>1</v>
      </c>
      <c r="F35" s="38">
        <f t="shared" ref="F35:F37" si="121">ROUNDUP(E35,0)</f>
        <v>1</v>
      </c>
      <c r="G35" s="33">
        <v>750</v>
      </c>
      <c r="H35" s="38">
        <f t="shared" ref="H35:H37" si="122">D35/G35</f>
        <v>8</v>
      </c>
      <c r="I35" s="32">
        <v>15</v>
      </c>
      <c r="J35" s="37">
        <f t="shared" ref="J35:J37" si="123">B35*0.5</f>
        <v>6</v>
      </c>
      <c r="K35" s="32">
        <v>5</v>
      </c>
      <c r="L35" s="37">
        <f t="shared" ref="L35:L37" si="124">(K35*0.167)*F35</f>
        <v>0.83500000000000008</v>
      </c>
      <c r="M35" s="32">
        <v>5</v>
      </c>
      <c r="N35" s="32">
        <f t="shared" ref="N35:N37" si="125">(M35*E35)*0.083</f>
        <v>0.41500000000000004</v>
      </c>
      <c r="O35" s="37">
        <f t="shared" ref="O35:O37" si="126">(0.5*C35)*F35</f>
        <v>6</v>
      </c>
      <c r="P35" s="39">
        <f t="shared" ref="P35:P37" si="127">(H35*F35)+(I35+J35+L35+N35+O35)</f>
        <v>36.25</v>
      </c>
      <c r="Q35" s="39">
        <f t="shared" ref="Q35:Q37" si="128">P35/60</f>
        <v>0.60416666666666663</v>
      </c>
      <c r="R35" s="368">
        <f>'Costs per Hr-Mn-Sec'!$F$7</f>
        <v>0.463536</v>
      </c>
      <c r="S35" s="36">
        <f t="shared" ref="S35:S37" si="129">(R35*P35)/B35</f>
        <v>1.4002650000000001</v>
      </c>
      <c r="T35" s="251">
        <f>'Production Times '!$D$12</f>
        <v>0.62577360000000004</v>
      </c>
      <c r="U35" s="252">
        <f>'Production Times '!$D$6</f>
        <v>0.4867128</v>
      </c>
      <c r="V35" s="253">
        <f>'Production Times '!$D$10</f>
        <v>0.15451200000000001</v>
      </c>
      <c r="W35" s="575">
        <f t="shared" si="117"/>
        <v>2.6672634</v>
      </c>
      <c r="X35" s="375"/>
      <c r="Y35" s="567">
        <f t="shared" si="81"/>
        <v>0</v>
      </c>
      <c r="Z35" s="563">
        <f t="shared" si="114"/>
        <v>0</v>
      </c>
      <c r="AA35" s="564">
        <f t="shared" si="115"/>
        <v>0</v>
      </c>
      <c r="AB35" s="576">
        <f t="shared" si="116"/>
        <v>0</v>
      </c>
      <c r="AC35" s="576">
        <f t="shared" si="66"/>
        <v>2.6672634</v>
      </c>
      <c r="AD35" s="415">
        <v>1.25</v>
      </c>
      <c r="AE35" s="417">
        <v>1.5</v>
      </c>
      <c r="AF35" s="419">
        <v>1.75</v>
      </c>
      <c r="AG35" s="416">
        <f t="shared" si="118"/>
        <v>3.3340792499999998</v>
      </c>
      <c r="AH35" s="418">
        <f t="shared" si="119"/>
        <v>4.0008951000000001</v>
      </c>
      <c r="AI35" s="420">
        <f t="shared" si="16"/>
        <v>0</v>
      </c>
      <c r="AJ35" s="466">
        <f t="shared" si="120"/>
        <v>4.66771095</v>
      </c>
    </row>
    <row r="36" spans="1:36" ht="14.4" x14ac:dyDescent="0.3">
      <c r="A36" s="37"/>
      <c r="B36" s="32">
        <v>24</v>
      </c>
      <c r="C36" s="37">
        <v>12</v>
      </c>
      <c r="D36" s="262">
        <v>6000</v>
      </c>
      <c r="E36" s="433">
        <f t="shared" si="104"/>
        <v>2</v>
      </c>
      <c r="F36" s="38">
        <f t="shared" si="121"/>
        <v>2</v>
      </c>
      <c r="G36" s="33">
        <v>750</v>
      </c>
      <c r="H36" s="38">
        <f t="shared" si="122"/>
        <v>8</v>
      </c>
      <c r="I36" s="32">
        <v>15</v>
      </c>
      <c r="J36" s="37">
        <f t="shared" si="123"/>
        <v>12</v>
      </c>
      <c r="K36" s="32">
        <v>5</v>
      </c>
      <c r="L36" s="37">
        <f t="shared" si="124"/>
        <v>1.6700000000000002</v>
      </c>
      <c r="M36" s="32">
        <v>5</v>
      </c>
      <c r="N36" s="32">
        <f t="shared" si="125"/>
        <v>0.83000000000000007</v>
      </c>
      <c r="O36" s="37">
        <f t="shared" si="126"/>
        <v>12</v>
      </c>
      <c r="P36" s="39">
        <f t="shared" si="127"/>
        <v>57.5</v>
      </c>
      <c r="Q36" s="39">
        <f t="shared" si="128"/>
        <v>0.95833333333333337</v>
      </c>
      <c r="R36" s="368">
        <f>'Costs per Hr-Mn-Sec'!$F$7</f>
        <v>0.463536</v>
      </c>
      <c r="S36" s="36">
        <f t="shared" si="129"/>
        <v>1.110555</v>
      </c>
      <c r="T36" s="251">
        <f>'Production Times '!$D$12</f>
        <v>0.62577360000000004</v>
      </c>
      <c r="U36" s="252">
        <f>'Production Times '!$D$6</f>
        <v>0.4867128</v>
      </c>
      <c r="V36" s="253">
        <f>'Production Times '!$D$10</f>
        <v>0.15451200000000001</v>
      </c>
      <c r="W36" s="575">
        <f t="shared" si="117"/>
        <v>2.3775534</v>
      </c>
      <c r="X36" s="375"/>
      <c r="Y36" s="567">
        <f t="shared" si="81"/>
        <v>0</v>
      </c>
      <c r="Z36" s="563">
        <f t="shared" si="114"/>
        <v>0</v>
      </c>
      <c r="AA36" s="564">
        <f t="shared" si="115"/>
        <v>0</v>
      </c>
      <c r="AB36" s="576">
        <f t="shared" si="116"/>
        <v>0</v>
      </c>
      <c r="AC36" s="576">
        <f t="shared" si="66"/>
        <v>2.3775534</v>
      </c>
      <c r="AD36" s="415">
        <v>1.25</v>
      </c>
      <c r="AE36" s="417">
        <v>1.5</v>
      </c>
      <c r="AF36" s="419">
        <v>1.75</v>
      </c>
      <c r="AG36" s="416">
        <f t="shared" si="118"/>
        <v>2.97194175</v>
      </c>
      <c r="AH36" s="418">
        <f t="shared" si="119"/>
        <v>3.5663301000000001</v>
      </c>
      <c r="AI36" s="420">
        <f t="shared" si="16"/>
        <v>0</v>
      </c>
      <c r="AJ36" s="466">
        <f t="shared" si="120"/>
        <v>4.1607184500000001</v>
      </c>
    </row>
    <row r="37" spans="1:36" ht="14.4" x14ac:dyDescent="0.3">
      <c r="A37" s="37"/>
      <c r="B37" s="32">
        <v>48</v>
      </c>
      <c r="C37" s="37">
        <v>12</v>
      </c>
      <c r="D37" s="262">
        <v>6000</v>
      </c>
      <c r="E37" s="433">
        <f t="shared" si="104"/>
        <v>4</v>
      </c>
      <c r="F37" s="38">
        <f t="shared" si="121"/>
        <v>4</v>
      </c>
      <c r="G37" s="33">
        <v>750</v>
      </c>
      <c r="H37" s="38">
        <f t="shared" si="122"/>
        <v>8</v>
      </c>
      <c r="I37" s="32">
        <v>15</v>
      </c>
      <c r="J37" s="37">
        <f t="shared" si="123"/>
        <v>24</v>
      </c>
      <c r="K37" s="32">
        <v>5</v>
      </c>
      <c r="L37" s="37">
        <f t="shared" si="124"/>
        <v>3.3400000000000003</v>
      </c>
      <c r="M37" s="32">
        <v>5</v>
      </c>
      <c r="N37" s="32">
        <f t="shared" si="125"/>
        <v>1.6600000000000001</v>
      </c>
      <c r="O37" s="37">
        <f t="shared" si="126"/>
        <v>24</v>
      </c>
      <c r="P37" s="39">
        <f t="shared" si="127"/>
        <v>100</v>
      </c>
      <c r="Q37" s="39">
        <f t="shared" si="128"/>
        <v>1.6666666666666667</v>
      </c>
      <c r="R37" s="368">
        <f>'Costs per Hr-Mn-Sec'!$F$7</f>
        <v>0.463536</v>
      </c>
      <c r="S37" s="36">
        <f t="shared" si="129"/>
        <v>0.9657</v>
      </c>
      <c r="T37" s="251">
        <f>'Production Times '!$D$12</f>
        <v>0.62577360000000004</v>
      </c>
      <c r="U37" s="252">
        <f>'Production Times '!$D$6</f>
        <v>0.4867128</v>
      </c>
      <c r="V37" s="253">
        <f>'Production Times '!$D$10</f>
        <v>0.15451200000000001</v>
      </c>
      <c r="W37" s="575">
        <f t="shared" si="117"/>
        <v>2.2326983999999999</v>
      </c>
      <c r="X37" s="375"/>
      <c r="Y37" s="567">
        <f t="shared" si="81"/>
        <v>0</v>
      </c>
      <c r="Z37" s="563">
        <f t="shared" si="114"/>
        <v>0</v>
      </c>
      <c r="AA37" s="564">
        <f t="shared" si="115"/>
        <v>0</v>
      </c>
      <c r="AB37" s="576">
        <f t="shared" si="116"/>
        <v>0</v>
      </c>
      <c r="AC37" s="576">
        <f t="shared" si="66"/>
        <v>2.2326983999999999</v>
      </c>
      <c r="AD37" s="415">
        <v>1.25</v>
      </c>
      <c r="AE37" s="417">
        <v>1.5</v>
      </c>
      <c r="AF37" s="419">
        <v>1.75</v>
      </c>
      <c r="AG37" s="416">
        <f t="shared" si="118"/>
        <v>2.7908729999999999</v>
      </c>
      <c r="AH37" s="418">
        <f t="shared" si="119"/>
        <v>3.3490475999999996</v>
      </c>
      <c r="AI37" s="420">
        <f t="shared" si="16"/>
        <v>0</v>
      </c>
      <c r="AJ37" s="466">
        <f t="shared" si="120"/>
        <v>3.9072221999999996</v>
      </c>
    </row>
    <row r="38" spans="1:36" ht="14.4" x14ac:dyDescent="0.3">
      <c r="A38" s="37"/>
      <c r="B38" s="32">
        <v>72</v>
      </c>
      <c r="C38" s="37">
        <v>12</v>
      </c>
      <c r="D38" s="262">
        <v>6000</v>
      </c>
      <c r="E38" s="433">
        <f t="shared" si="104"/>
        <v>6</v>
      </c>
      <c r="F38" s="38">
        <f t="shared" si="1"/>
        <v>6</v>
      </c>
      <c r="G38" s="33">
        <v>750</v>
      </c>
      <c r="H38" s="38">
        <f t="shared" si="2"/>
        <v>8</v>
      </c>
      <c r="I38" s="32">
        <v>15</v>
      </c>
      <c r="J38" s="37">
        <f t="shared" si="41"/>
        <v>36</v>
      </c>
      <c r="K38" s="32">
        <v>5</v>
      </c>
      <c r="L38" s="37">
        <f t="shared" si="4"/>
        <v>5.0100000000000007</v>
      </c>
      <c r="M38" s="32">
        <v>5</v>
      </c>
      <c r="N38" s="32">
        <f t="shared" si="5"/>
        <v>2.4900000000000002</v>
      </c>
      <c r="O38" s="37">
        <f t="shared" si="42"/>
        <v>36</v>
      </c>
      <c r="P38" s="39">
        <f t="shared" si="6"/>
        <v>142.5</v>
      </c>
      <c r="Q38" s="39">
        <f t="shared" si="7"/>
        <v>2.375</v>
      </c>
      <c r="R38" s="368">
        <f>'Costs per Hr-Mn-Sec'!$F$7</f>
        <v>0.463536</v>
      </c>
      <c r="S38" s="36">
        <f t="shared" si="43"/>
        <v>0.91741500000000009</v>
      </c>
      <c r="T38" s="251">
        <f>'Production Times '!$D$12</f>
        <v>0.62577360000000004</v>
      </c>
      <c r="U38" s="252">
        <f>'Production Times '!$D$6</f>
        <v>0.4867128</v>
      </c>
      <c r="V38" s="253">
        <f>'Production Times '!$D$10</f>
        <v>0.15451200000000001</v>
      </c>
      <c r="W38" s="575">
        <f t="shared" si="117"/>
        <v>2.1844133999999999</v>
      </c>
      <c r="X38" s="375"/>
      <c r="Y38" s="567">
        <f t="shared" si="81"/>
        <v>0</v>
      </c>
      <c r="Z38" s="563">
        <f t="shared" si="114"/>
        <v>0</v>
      </c>
      <c r="AA38" s="564">
        <f t="shared" si="115"/>
        <v>0</v>
      </c>
      <c r="AB38" s="576">
        <f t="shared" ref="AB38:AB40" si="130">SUM(AA38)</f>
        <v>0</v>
      </c>
      <c r="AC38" s="576">
        <f t="shared" si="66"/>
        <v>2.1844133999999999</v>
      </c>
      <c r="AD38" s="415">
        <v>1.25</v>
      </c>
      <c r="AE38" s="417">
        <v>1.5</v>
      </c>
      <c r="AF38" s="419">
        <v>1.75</v>
      </c>
      <c r="AG38" s="416">
        <f t="shared" si="118"/>
        <v>2.73051675</v>
      </c>
      <c r="AH38" s="418">
        <f t="shared" si="119"/>
        <v>3.2766200999999997</v>
      </c>
      <c r="AI38" s="420">
        <f t="shared" si="16"/>
        <v>0</v>
      </c>
      <c r="AJ38" s="466">
        <f t="shared" si="120"/>
        <v>3.8227234499999998</v>
      </c>
    </row>
    <row r="39" spans="1:36" ht="14.4" x14ac:dyDescent="0.3">
      <c r="A39" s="37"/>
      <c r="B39" s="37">
        <v>144</v>
      </c>
      <c r="C39" s="37">
        <v>12</v>
      </c>
      <c r="D39" s="262">
        <v>6000</v>
      </c>
      <c r="E39" s="433">
        <f t="shared" si="104"/>
        <v>12</v>
      </c>
      <c r="F39" s="38">
        <f t="shared" si="1"/>
        <v>12</v>
      </c>
      <c r="G39" s="33">
        <v>750</v>
      </c>
      <c r="H39" s="38">
        <f t="shared" si="2"/>
        <v>8</v>
      </c>
      <c r="I39" s="32">
        <v>15</v>
      </c>
      <c r="J39" s="37">
        <f t="shared" si="41"/>
        <v>72</v>
      </c>
      <c r="K39" s="32">
        <v>5</v>
      </c>
      <c r="L39" s="37">
        <f t="shared" si="4"/>
        <v>10.020000000000001</v>
      </c>
      <c r="M39" s="32">
        <v>5</v>
      </c>
      <c r="N39" s="32">
        <f t="shared" si="5"/>
        <v>4.9800000000000004</v>
      </c>
      <c r="O39" s="37">
        <f t="shared" si="42"/>
        <v>72</v>
      </c>
      <c r="P39" s="39">
        <f t="shared" si="6"/>
        <v>270</v>
      </c>
      <c r="Q39" s="39">
        <f t="shared" si="7"/>
        <v>4.5</v>
      </c>
      <c r="R39" s="368">
        <f>'Costs per Hr-Mn-Sec'!$F$7</f>
        <v>0.463536</v>
      </c>
      <c r="S39" s="36">
        <f t="shared" si="43"/>
        <v>0.86912999999999996</v>
      </c>
      <c r="T39" s="251">
        <f>'Production Times '!$D$12</f>
        <v>0.62577360000000004</v>
      </c>
      <c r="U39" s="252">
        <f>'Production Times '!$D$6</f>
        <v>0.4867128</v>
      </c>
      <c r="V39" s="253">
        <f>'Production Times '!$D$10</f>
        <v>0.15451200000000001</v>
      </c>
      <c r="W39" s="575">
        <f t="shared" si="117"/>
        <v>2.1361284</v>
      </c>
      <c r="X39" s="375"/>
      <c r="Y39" s="567">
        <f t="shared" si="81"/>
        <v>0</v>
      </c>
      <c r="Z39" s="563">
        <f t="shared" si="114"/>
        <v>0</v>
      </c>
      <c r="AA39" s="564">
        <f t="shared" si="115"/>
        <v>0</v>
      </c>
      <c r="AB39" s="576">
        <f t="shared" si="130"/>
        <v>0</v>
      </c>
      <c r="AC39" s="576">
        <f t="shared" si="66"/>
        <v>2.1361284</v>
      </c>
      <c r="AD39" s="415">
        <v>1.25</v>
      </c>
      <c r="AE39" s="417">
        <v>1.5</v>
      </c>
      <c r="AF39" s="419">
        <v>1.75</v>
      </c>
      <c r="AG39" s="416">
        <f t="shared" si="118"/>
        <v>2.6701605000000002</v>
      </c>
      <c r="AH39" s="418">
        <f t="shared" si="119"/>
        <v>3.2041925999999998</v>
      </c>
      <c r="AI39" s="420">
        <f t="shared" si="16"/>
        <v>0</v>
      </c>
      <c r="AJ39" s="466">
        <f t="shared" si="120"/>
        <v>3.7382247</v>
      </c>
    </row>
    <row r="40" spans="1:36" ht="14.4" x14ac:dyDescent="0.3">
      <c r="A40" s="37"/>
      <c r="B40" s="37">
        <v>288</v>
      </c>
      <c r="C40" s="37">
        <v>12</v>
      </c>
      <c r="D40" s="262">
        <v>6000</v>
      </c>
      <c r="E40" s="433">
        <f t="shared" si="104"/>
        <v>24</v>
      </c>
      <c r="F40" s="38">
        <f t="shared" si="1"/>
        <v>24</v>
      </c>
      <c r="G40" s="33">
        <v>750</v>
      </c>
      <c r="H40" s="38">
        <f t="shared" si="2"/>
        <v>8</v>
      </c>
      <c r="I40" s="32">
        <v>15</v>
      </c>
      <c r="J40" s="37">
        <f t="shared" si="41"/>
        <v>144</v>
      </c>
      <c r="K40" s="32">
        <v>5</v>
      </c>
      <c r="L40" s="37">
        <f t="shared" si="4"/>
        <v>20.040000000000003</v>
      </c>
      <c r="M40" s="32">
        <v>5</v>
      </c>
      <c r="N40" s="32">
        <f t="shared" si="5"/>
        <v>9.9600000000000009</v>
      </c>
      <c r="O40" s="37">
        <f t="shared" si="42"/>
        <v>144</v>
      </c>
      <c r="P40" s="39">
        <f t="shared" si="6"/>
        <v>525</v>
      </c>
      <c r="Q40" s="39">
        <f t="shared" si="7"/>
        <v>8.75</v>
      </c>
      <c r="R40" s="368">
        <f>'Costs per Hr-Mn-Sec'!$F$7</f>
        <v>0.463536</v>
      </c>
      <c r="S40" s="36">
        <f t="shared" si="43"/>
        <v>0.8449875</v>
      </c>
      <c r="T40" s="251">
        <f>'Production Times '!$D$12</f>
        <v>0.62577360000000004</v>
      </c>
      <c r="U40" s="252">
        <f>'Production Times '!$D$6</f>
        <v>0.4867128</v>
      </c>
      <c r="V40" s="253">
        <f>'Production Times '!$D$10</f>
        <v>0.15451200000000001</v>
      </c>
      <c r="W40" s="575">
        <f t="shared" si="117"/>
        <v>2.1119859000000001</v>
      </c>
      <c r="X40" s="375"/>
      <c r="Y40" s="567">
        <f t="shared" si="81"/>
        <v>0</v>
      </c>
      <c r="Z40" s="563">
        <f t="shared" si="114"/>
        <v>0</v>
      </c>
      <c r="AA40" s="564">
        <f t="shared" si="115"/>
        <v>0</v>
      </c>
      <c r="AB40" s="576">
        <f t="shared" si="130"/>
        <v>0</v>
      </c>
      <c r="AC40" s="576">
        <f t="shared" si="66"/>
        <v>2.1119859000000001</v>
      </c>
      <c r="AD40" s="415">
        <v>1.25</v>
      </c>
      <c r="AE40" s="417">
        <v>1.5</v>
      </c>
      <c r="AF40" s="419">
        <v>1.75</v>
      </c>
      <c r="AG40" s="416">
        <f t="shared" si="118"/>
        <v>2.6399823750000002</v>
      </c>
      <c r="AH40" s="418">
        <f t="shared" si="119"/>
        <v>3.1679788499999999</v>
      </c>
      <c r="AI40" s="420">
        <f t="shared" si="16"/>
        <v>0</v>
      </c>
      <c r="AJ40" s="466">
        <f t="shared" si="120"/>
        <v>3.695975325</v>
      </c>
    </row>
    <row r="41" spans="1:36" ht="14.4" x14ac:dyDescent="0.3">
      <c r="A41" s="40"/>
      <c r="B41" s="264">
        <v>1</v>
      </c>
      <c r="C41" s="254">
        <v>1</v>
      </c>
      <c r="D41" s="365">
        <v>8000</v>
      </c>
      <c r="E41" s="266">
        <f t="shared" si="0"/>
        <v>1</v>
      </c>
      <c r="F41" s="266">
        <f t="shared" si="1"/>
        <v>1</v>
      </c>
      <c r="G41" s="266">
        <v>750</v>
      </c>
      <c r="H41" s="266">
        <f t="shared" si="2"/>
        <v>10.666666666666666</v>
      </c>
      <c r="I41" s="264">
        <v>15</v>
      </c>
      <c r="J41" s="264">
        <f t="shared" si="41"/>
        <v>0.5</v>
      </c>
      <c r="K41" s="264">
        <v>5</v>
      </c>
      <c r="L41" s="264">
        <f t="shared" si="4"/>
        <v>0.83500000000000008</v>
      </c>
      <c r="M41" s="264">
        <v>5</v>
      </c>
      <c r="N41" s="264">
        <f t="shared" si="5"/>
        <v>0.41500000000000004</v>
      </c>
      <c r="O41" s="264">
        <f t="shared" si="42"/>
        <v>0.5</v>
      </c>
      <c r="P41" s="267">
        <f t="shared" si="6"/>
        <v>27.916666666666664</v>
      </c>
      <c r="Q41" s="267">
        <f t="shared" si="7"/>
        <v>0.46527777777777773</v>
      </c>
      <c r="R41" s="259">
        <f>'Costs per Hr-Mn-Sec'!$F$7</f>
        <v>0.463536</v>
      </c>
      <c r="S41" s="268">
        <f t="shared" si="43"/>
        <v>12.940379999999999</v>
      </c>
      <c r="T41" s="377">
        <f>'Production Times '!$D$12</f>
        <v>0.62577360000000004</v>
      </c>
      <c r="U41" s="378">
        <f>'Production Times '!$D$6</f>
        <v>0.4867128</v>
      </c>
      <c r="V41" s="264">
        <f>'Production Times '!$D$10</f>
        <v>0.15451200000000001</v>
      </c>
      <c r="W41" s="270">
        <f>SUM(S41:V41)</f>
        <v>14.2073784</v>
      </c>
      <c r="X41" s="264"/>
      <c r="Y41" s="568">
        <f>X41*Y$22</f>
        <v>0</v>
      </c>
      <c r="Z41" s="569">
        <f>X41*Z$22</f>
        <v>0</v>
      </c>
      <c r="AA41" s="570">
        <f t="shared" si="115"/>
        <v>0</v>
      </c>
      <c r="AB41" s="269">
        <f t="shared" ref="AB41:AB46" si="131">SUM(AA41)</f>
        <v>0</v>
      </c>
      <c r="AC41" s="269">
        <f>W41+AB41</f>
        <v>14.2073784</v>
      </c>
      <c r="AD41" s="421">
        <v>1.25</v>
      </c>
      <c r="AE41" s="421">
        <v>1.5</v>
      </c>
      <c r="AF41" s="421">
        <v>2</v>
      </c>
      <c r="AG41" s="270">
        <f t="shared" ref="AG41:AG104" si="132">AC41*AD41</f>
        <v>17.759222999999999</v>
      </c>
      <c r="AH41" s="270">
        <f>AC41*AE41</f>
        <v>21.311067600000001</v>
      </c>
      <c r="AI41" s="422">
        <f t="shared" ref="AI41:AI49" si="133">AB41*AF41</f>
        <v>0</v>
      </c>
      <c r="AJ41" s="270">
        <f>AC41*AF41</f>
        <v>28.414756799999999</v>
      </c>
    </row>
    <row r="42" spans="1:36" ht="14.4" x14ac:dyDescent="0.3">
      <c r="A42" s="37"/>
      <c r="B42" s="32">
        <v>2</v>
      </c>
      <c r="C42" s="261">
        <v>2</v>
      </c>
      <c r="D42" s="364">
        <v>8000</v>
      </c>
      <c r="E42" s="38">
        <f t="shared" si="0"/>
        <v>1</v>
      </c>
      <c r="F42" s="38">
        <f t="shared" si="1"/>
        <v>1</v>
      </c>
      <c r="G42" s="33">
        <v>750</v>
      </c>
      <c r="H42" s="38">
        <f t="shared" si="2"/>
        <v>10.666666666666666</v>
      </c>
      <c r="I42" s="32">
        <v>15</v>
      </c>
      <c r="J42" s="37">
        <f t="shared" si="41"/>
        <v>1</v>
      </c>
      <c r="K42" s="32">
        <v>5</v>
      </c>
      <c r="L42" s="37">
        <f t="shared" si="4"/>
        <v>0.83500000000000008</v>
      </c>
      <c r="M42" s="32">
        <v>5</v>
      </c>
      <c r="N42" s="32">
        <f t="shared" si="5"/>
        <v>0.41500000000000004</v>
      </c>
      <c r="O42" s="37">
        <f t="shared" si="42"/>
        <v>1</v>
      </c>
      <c r="P42" s="39">
        <f t="shared" si="6"/>
        <v>28.916666666666664</v>
      </c>
      <c r="Q42" s="39">
        <f t="shared" si="7"/>
        <v>0.4819444444444444</v>
      </c>
      <c r="R42" s="368">
        <f>'Costs per Hr-Mn-Sec'!$F$7</f>
        <v>0.463536</v>
      </c>
      <c r="S42" s="36">
        <f t="shared" si="43"/>
        <v>6.7019579999999994</v>
      </c>
      <c r="T42" s="251">
        <f>'Production Times '!$D$12</f>
        <v>0.62577360000000004</v>
      </c>
      <c r="U42" s="252">
        <f>'Production Times '!$D$6</f>
        <v>0.4867128</v>
      </c>
      <c r="V42" s="253">
        <f>'Production Times '!$D$10</f>
        <v>0.15451200000000001</v>
      </c>
      <c r="W42" s="575">
        <f>SUM(S42:V42)</f>
        <v>7.9689564000000006</v>
      </c>
      <c r="X42" s="37"/>
      <c r="Y42" s="567">
        <f>X42*Y$22</f>
        <v>0</v>
      </c>
      <c r="Z42" s="563">
        <f>X42*Z$22</f>
        <v>0</v>
      </c>
      <c r="AA42" s="564">
        <f t="shared" si="115"/>
        <v>0</v>
      </c>
      <c r="AB42" s="576">
        <f t="shared" si="131"/>
        <v>0</v>
      </c>
      <c r="AC42" s="576">
        <f t="shared" ref="AC42:AC49" si="134">W42+AB42</f>
        <v>7.9689564000000006</v>
      </c>
      <c r="AD42" s="415">
        <v>1.25</v>
      </c>
      <c r="AE42" s="417">
        <v>1.5</v>
      </c>
      <c r="AF42" s="419">
        <v>2</v>
      </c>
      <c r="AG42" s="416">
        <f t="shared" si="132"/>
        <v>9.9611955000000005</v>
      </c>
      <c r="AH42" s="418">
        <f>AC42*AE42</f>
        <v>11.953434600000001</v>
      </c>
      <c r="AI42" s="420">
        <f t="shared" si="133"/>
        <v>0</v>
      </c>
      <c r="AJ42" s="466">
        <f>AC42*AF42</f>
        <v>15.937912800000001</v>
      </c>
    </row>
    <row r="43" spans="1:36" ht="14.4" x14ac:dyDescent="0.3">
      <c r="A43" s="37"/>
      <c r="B43" s="32">
        <v>6</v>
      </c>
      <c r="C43" s="261">
        <v>2</v>
      </c>
      <c r="D43" s="364">
        <v>8000</v>
      </c>
      <c r="E43" s="38">
        <f t="shared" si="0"/>
        <v>3</v>
      </c>
      <c r="F43" s="38">
        <f t="shared" si="1"/>
        <v>3</v>
      </c>
      <c r="G43" s="33">
        <v>750</v>
      </c>
      <c r="H43" s="38">
        <f t="shared" si="2"/>
        <v>10.666666666666666</v>
      </c>
      <c r="I43" s="32">
        <v>15</v>
      </c>
      <c r="J43" s="37">
        <f t="shared" si="41"/>
        <v>3</v>
      </c>
      <c r="K43" s="32">
        <v>5</v>
      </c>
      <c r="L43" s="37">
        <f t="shared" si="4"/>
        <v>2.5050000000000003</v>
      </c>
      <c r="M43" s="32">
        <v>5</v>
      </c>
      <c r="N43" s="32">
        <f t="shared" si="5"/>
        <v>1.2450000000000001</v>
      </c>
      <c r="O43" s="37">
        <f t="shared" si="42"/>
        <v>3</v>
      </c>
      <c r="P43" s="39">
        <f t="shared" si="6"/>
        <v>56.75</v>
      </c>
      <c r="Q43" s="39">
        <f t="shared" si="7"/>
        <v>0.9458333333333333</v>
      </c>
      <c r="R43" s="368">
        <f>'Costs per Hr-Mn-Sec'!$F$7</f>
        <v>0.463536</v>
      </c>
      <c r="S43" s="36">
        <f t="shared" si="43"/>
        <v>4.3842780000000001</v>
      </c>
      <c r="T43" s="251">
        <f>'Production Times '!$D$12</f>
        <v>0.62577360000000004</v>
      </c>
      <c r="U43" s="252">
        <f>'Production Times '!$D$6</f>
        <v>0.4867128</v>
      </c>
      <c r="V43" s="253">
        <f>'Production Times '!$D$10</f>
        <v>0.15451200000000001</v>
      </c>
      <c r="W43" s="575">
        <f t="shared" ref="W43:W49" si="135">SUM(S43:V43)</f>
        <v>5.6512764000000013</v>
      </c>
      <c r="X43" s="37"/>
      <c r="Y43" s="567">
        <f>X43*Y$22</f>
        <v>0</v>
      </c>
      <c r="Z43" s="563">
        <f>X43*Z$22</f>
        <v>0</v>
      </c>
      <c r="AA43" s="564">
        <f t="shared" si="115"/>
        <v>0</v>
      </c>
      <c r="AB43" s="576">
        <f t="shared" si="131"/>
        <v>0</v>
      </c>
      <c r="AC43" s="576">
        <f t="shared" si="134"/>
        <v>5.6512764000000013</v>
      </c>
      <c r="AD43" s="415">
        <v>1.25</v>
      </c>
      <c r="AE43" s="417">
        <v>1.5</v>
      </c>
      <c r="AF43" s="419">
        <v>2</v>
      </c>
      <c r="AG43" s="416">
        <f t="shared" si="132"/>
        <v>7.0640955000000014</v>
      </c>
      <c r="AH43" s="418">
        <f t="shared" ref="AH43:AH49" si="136">AC43*AE43</f>
        <v>8.4769146000000024</v>
      </c>
      <c r="AI43" s="420">
        <f t="shared" si="133"/>
        <v>0</v>
      </c>
      <c r="AJ43" s="466">
        <f t="shared" ref="AJ43:AJ49" si="137">AC43*AF43</f>
        <v>11.302552800000003</v>
      </c>
    </row>
    <row r="44" spans="1:36" ht="14.4" x14ac:dyDescent="0.3">
      <c r="A44" s="37"/>
      <c r="B44" s="32">
        <v>12</v>
      </c>
      <c r="C44" s="261">
        <v>2</v>
      </c>
      <c r="D44" s="364">
        <v>8000</v>
      </c>
      <c r="E44" s="38">
        <f t="shared" ref="E44:E46" si="138">B44/C44</f>
        <v>6</v>
      </c>
      <c r="F44" s="38">
        <f t="shared" ref="F44:F46" si="139">ROUNDUP(E44,0)</f>
        <v>6</v>
      </c>
      <c r="G44" s="33">
        <v>750</v>
      </c>
      <c r="H44" s="38">
        <f t="shared" ref="H44:H46" si="140">D44/G44</f>
        <v>10.666666666666666</v>
      </c>
      <c r="I44" s="32">
        <v>15</v>
      </c>
      <c r="J44" s="37">
        <f t="shared" ref="J44:J46" si="141">B44*0.5</f>
        <v>6</v>
      </c>
      <c r="K44" s="32">
        <v>5</v>
      </c>
      <c r="L44" s="37">
        <f t="shared" ref="L44:L46" si="142">(K44*0.167)*F44</f>
        <v>5.0100000000000007</v>
      </c>
      <c r="M44" s="32">
        <v>5</v>
      </c>
      <c r="N44" s="32">
        <f t="shared" ref="N44:N46" si="143">(M44*E44)*0.083</f>
        <v>2.4900000000000002</v>
      </c>
      <c r="O44" s="37">
        <f t="shared" ref="O44:O46" si="144">(0.5*C44)*F44</f>
        <v>6</v>
      </c>
      <c r="P44" s="39">
        <f t="shared" ref="P44:P46" si="145">(H44*F44)+(I44+J44+L44+N44+O44)</f>
        <v>98.5</v>
      </c>
      <c r="Q44" s="39">
        <f t="shared" ref="Q44:Q46" si="146">P44/60</f>
        <v>1.6416666666666666</v>
      </c>
      <c r="R44" s="368">
        <f>'Costs per Hr-Mn-Sec'!$F$7</f>
        <v>0.463536</v>
      </c>
      <c r="S44" s="36">
        <f t="shared" si="43"/>
        <v>3.8048579999999999</v>
      </c>
      <c r="T44" s="251">
        <f>'Production Times '!$D$12</f>
        <v>0.62577360000000004</v>
      </c>
      <c r="U44" s="252">
        <f>'Production Times '!$D$6</f>
        <v>0.4867128</v>
      </c>
      <c r="V44" s="253">
        <f>'Production Times '!$D$10</f>
        <v>0.15451200000000001</v>
      </c>
      <c r="W44" s="575">
        <f t="shared" si="135"/>
        <v>5.0718564000000006</v>
      </c>
      <c r="X44" s="37"/>
      <c r="Y44" s="567">
        <f t="shared" ref="Y44:Y104" si="147">X44*Y$22</f>
        <v>0</v>
      </c>
      <c r="Z44" s="563">
        <f t="shared" si="114"/>
        <v>0</v>
      </c>
      <c r="AA44" s="564">
        <f t="shared" si="115"/>
        <v>0</v>
      </c>
      <c r="AB44" s="576">
        <f t="shared" si="131"/>
        <v>0</v>
      </c>
      <c r="AC44" s="576">
        <f t="shared" si="134"/>
        <v>5.0718564000000006</v>
      </c>
      <c r="AD44" s="415">
        <v>1.25</v>
      </c>
      <c r="AE44" s="417">
        <v>1.5</v>
      </c>
      <c r="AF44" s="419">
        <v>2</v>
      </c>
      <c r="AG44" s="416">
        <f t="shared" si="132"/>
        <v>6.339820500000001</v>
      </c>
      <c r="AH44" s="418">
        <f t="shared" si="136"/>
        <v>7.6077846000000005</v>
      </c>
      <c r="AI44" s="420">
        <f t="shared" si="133"/>
        <v>0</v>
      </c>
      <c r="AJ44" s="466">
        <f t="shared" si="137"/>
        <v>10.143712800000001</v>
      </c>
    </row>
    <row r="45" spans="1:36" ht="14.4" x14ac:dyDescent="0.3">
      <c r="A45" s="37"/>
      <c r="B45" s="32">
        <v>24</v>
      </c>
      <c r="C45" s="261">
        <v>2</v>
      </c>
      <c r="D45" s="364">
        <v>8000</v>
      </c>
      <c r="E45" s="38">
        <f t="shared" si="138"/>
        <v>12</v>
      </c>
      <c r="F45" s="38">
        <f t="shared" si="139"/>
        <v>12</v>
      </c>
      <c r="G45" s="33">
        <v>750</v>
      </c>
      <c r="H45" s="38">
        <f t="shared" si="140"/>
        <v>10.666666666666666</v>
      </c>
      <c r="I45" s="32">
        <v>15</v>
      </c>
      <c r="J45" s="37">
        <f t="shared" si="141"/>
        <v>12</v>
      </c>
      <c r="K45" s="32">
        <v>5</v>
      </c>
      <c r="L45" s="37">
        <f t="shared" si="142"/>
        <v>10.020000000000001</v>
      </c>
      <c r="M45" s="32">
        <v>5</v>
      </c>
      <c r="N45" s="32">
        <f t="shared" si="143"/>
        <v>4.9800000000000004</v>
      </c>
      <c r="O45" s="37">
        <f t="shared" si="144"/>
        <v>12</v>
      </c>
      <c r="P45" s="39">
        <f t="shared" si="145"/>
        <v>182</v>
      </c>
      <c r="Q45" s="39">
        <f t="shared" si="146"/>
        <v>3.0333333333333332</v>
      </c>
      <c r="R45" s="368">
        <f>'Costs per Hr-Mn-Sec'!$F$7</f>
        <v>0.463536</v>
      </c>
      <c r="S45" s="36">
        <f t="shared" ref="S45:S46" si="148">(R45*P45)/B45</f>
        <v>3.5151479999999999</v>
      </c>
      <c r="T45" s="251">
        <f>'Production Times '!$D$12</f>
        <v>0.62577360000000004</v>
      </c>
      <c r="U45" s="252">
        <f>'Production Times '!$D$6</f>
        <v>0.4867128</v>
      </c>
      <c r="V45" s="253">
        <f>'Production Times '!$D$10</f>
        <v>0.15451200000000001</v>
      </c>
      <c r="W45" s="575">
        <f t="shared" si="135"/>
        <v>4.7821464000000011</v>
      </c>
      <c r="X45" s="37"/>
      <c r="Y45" s="567">
        <f t="shared" si="147"/>
        <v>0</v>
      </c>
      <c r="Z45" s="563">
        <f t="shared" si="114"/>
        <v>0</v>
      </c>
      <c r="AA45" s="564">
        <f t="shared" si="115"/>
        <v>0</v>
      </c>
      <c r="AB45" s="576">
        <f t="shared" si="131"/>
        <v>0</v>
      </c>
      <c r="AC45" s="576">
        <f t="shared" si="134"/>
        <v>4.7821464000000011</v>
      </c>
      <c r="AD45" s="415">
        <v>1.25</v>
      </c>
      <c r="AE45" s="417">
        <v>1.5</v>
      </c>
      <c r="AF45" s="419">
        <v>2</v>
      </c>
      <c r="AG45" s="416">
        <f t="shared" si="132"/>
        <v>5.9776830000000016</v>
      </c>
      <c r="AH45" s="418">
        <f t="shared" si="136"/>
        <v>7.1732196000000013</v>
      </c>
      <c r="AI45" s="420">
        <f t="shared" si="133"/>
        <v>0</v>
      </c>
      <c r="AJ45" s="466">
        <f t="shared" si="137"/>
        <v>9.5642928000000023</v>
      </c>
    </row>
    <row r="46" spans="1:36" ht="14.4" x14ac:dyDescent="0.3">
      <c r="A46" s="37"/>
      <c r="B46" s="32">
        <v>48</v>
      </c>
      <c r="C46" s="261">
        <v>2</v>
      </c>
      <c r="D46" s="364">
        <v>8000</v>
      </c>
      <c r="E46" s="38">
        <f t="shared" si="138"/>
        <v>24</v>
      </c>
      <c r="F46" s="38">
        <f t="shared" si="139"/>
        <v>24</v>
      </c>
      <c r="G46" s="33">
        <v>750</v>
      </c>
      <c r="H46" s="38">
        <f t="shared" si="140"/>
        <v>10.666666666666666</v>
      </c>
      <c r="I46" s="32">
        <v>15</v>
      </c>
      <c r="J46" s="37">
        <f t="shared" si="141"/>
        <v>24</v>
      </c>
      <c r="K46" s="32">
        <v>5</v>
      </c>
      <c r="L46" s="37">
        <f t="shared" si="142"/>
        <v>20.040000000000003</v>
      </c>
      <c r="M46" s="32">
        <v>5</v>
      </c>
      <c r="N46" s="32">
        <f t="shared" si="143"/>
        <v>9.9600000000000009</v>
      </c>
      <c r="O46" s="37">
        <f t="shared" si="144"/>
        <v>24</v>
      </c>
      <c r="P46" s="39">
        <f t="shared" si="145"/>
        <v>349</v>
      </c>
      <c r="Q46" s="39">
        <f t="shared" si="146"/>
        <v>5.8166666666666664</v>
      </c>
      <c r="R46" s="368">
        <f>'Costs per Hr-Mn-Sec'!$F$7</f>
        <v>0.463536</v>
      </c>
      <c r="S46" s="36">
        <f t="shared" si="148"/>
        <v>3.3702930000000002</v>
      </c>
      <c r="T46" s="251">
        <f>'Production Times '!$D$12</f>
        <v>0.62577360000000004</v>
      </c>
      <c r="U46" s="252">
        <f>'Production Times '!$D$6</f>
        <v>0.4867128</v>
      </c>
      <c r="V46" s="253">
        <f>'Production Times '!$D$10</f>
        <v>0.15451200000000001</v>
      </c>
      <c r="W46" s="575">
        <f t="shared" si="135"/>
        <v>4.6372914000000005</v>
      </c>
      <c r="X46" s="37"/>
      <c r="Y46" s="567">
        <f t="shared" si="147"/>
        <v>0</v>
      </c>
      <c r="Z46" s="563">
        <f t="shared" si="114"/>
        <v>0</v>
      </c>
      <c r="AA46" s="564">
        <f t="shared" si="115"/>
        <v>0</v>
      </c>
      <c r="AB46" s="576">
        <f t="shared" si="131"/>
        <v>0</v>
      </c>
      <c r="AC46" s="576">
        <f t="shared" si="134"/>
        <v>4.6372914000000005</v>
      </c>
      <c r="AD46" s="415">
        <v>1.25</v>
      </c>
      <c r="AE46" s="417">
        <v>1.5</v>
      </c>
      <c r="AF46" s="419">
        <v>2</v>
      </c>
      <c r="AG46" s="416">
        <f t="shared" si="132"/>
        <v>5.7966142500000011</v>
      </c>
      <c r="AH46" s="418">
        <f t="shared" si="136"/>
        <v>6.9559371000000008</v>
      </c>
      <c r="AI46" s="420">
        <f t="shared" si="133"/>
        <v>0</v>
      </c>
      <c r="AJ46" s="466">
        <f t="shared" si="137"/>
        <v>9.274582800000001</v>
      </c>
    </row>
    <row r="47" spans="1:36" ht="14.4" x14ac:dyDescent="0.3">
      <c r="A47" s="37"/>
      <c r="B47" s="32">
        <v>72</v>
      </c>
      <c r="C47" s="261">
        <v>2</v>
      </c>
      <c r="D47" s="364">
        <v>8000</v>
      </c>
      <c r="E47" s="38">
        <f t="shared" si="0"/>
        <v>36</v>
      </c>
      <c r="F47" s="38">
        <f t="shared" si="1"/>
        <v>36</v>
      </c>
      <c r="G47" s="33">
        <v>750</v>
      </c>
      <c r="H47" s="38">
        <f t="shared" si="2"/>
        <v>10.666666666666666</v>
      </c>
      <c r="I47" s="32">
        <v>15</v>
      </c>
      <c r="J47" s="37">
        <f t="shared" si="41"/>
        <v>36</v>
      </c>
      <c r="K47" s="32">
        <v>5</v>
      </c>
      <c r="L47" s="37">
        <f t="shared" si="4"/>
        <v>30.060000000000002</v>
      </c>
      <c r="M47" s="32">
        <v>5</v>
      </c>
      <c r="N47" s="32">
        <f t="shared" si="5"/>
        <v>14.940000000000001</v>
      </c>
      <c r="O47" s="37">
        <f t="shared" si="42"/>
        <v>36</v>
      </c>
      <c r="P47" s="39">
        <f t="shared" si="6"/>
        <v>516</v>
      </c>
      <c r="Q47" s="39">
        <f t="shared" si="7"/>
        <v>8.6</v>
      </c>
      <c r="R47" s="368">
        <f>'Costs per Hr-Mn-Sec'!$F$7</f>
        <v>0.463536</v>
      </c>
      <c r="S47" s="36">
        <f t="shared" si="43"/>
        <v>3.3220079999999998</v>
      </c>
      <c r="T47" s="251">
        <f>'Production Times '!$D$12</f>
        <v>0.62577360000000004</v>
      </c>
      <c r="U47" s="252">
        <f>'Production Times '!$D$6</f>
        <v>0.4867128</v>
      </c>
      <c r="V47" s="253">
        <f>'Production Times '!$D$10</f>
        <v>0.15451200000000001</v>
      </c>
      <c r="W47" s="575">
        <f t="shared" si="135"/>
        <v>4.5890064000000006</v>
      </c>
      <c r="X47" s="37"/>
      <c r="Y47" s="567">
        <f t="shared" si="147"/>
        <v>0</v>
      </c>
      <c r="Z47" s="563">
        <f t="shared" si="114"/>
        <v>0</v>
      </c>
      <c r="AA47" s="564">
        <f t="shared" si="115"/>
        <v>0</v>
      </c>
      <c r="AB47" s="576">
        <f t="shared" ref="AB47:AB49" si="149">SUM(AA47)</f>
        <v>0</v>
      </c>
      <c r="AC47" s="576">
        <f t="shared" si="134"/>
        <v>4.5890064000000006</v>
      </c>
      <c r="AD47" s="415">
        <v>1.25</v>
      </c>
      <c r="AE47" s="417">
        <v>1.5</v>
      </c>
      <c r="AF47" s="419">
        <v>2</v>
      </c>
      <c r="AG47" s="416">
        <f t="shared" si="132"/>
        <v>5.7362580000000012</v>
      </c>
      <c r="AH47" s="418">
        <f t="shared" si="136"/>
        <v>6.8835096000000009</v>
      </c>
      <c r="AI47" s="420">
        <f t="shared" si="133"/>
        <v>0</v>
      </c>
      <c r="AJ47" s="466">
        <f t="shared" si="137"/>
        <v>9.1780128000000012</v>
      </c>
    </row>
    <row r="48" spans="1:36" ht="14.4" x14ac:dyDescent="0.3">
      <c r="A48" s="37"/>
      <c r="B48" s="37">
        <v>144</v>
      </c>
      <c r="C48" s="261">
        <v>2</v>
      </c>
      <c r="D48" s="364">
        <v>8000</v>
      </c>
      <c r="E48" s="38">
        <f t="shared" si="0"/>
        <v>72</v>
      </c>
      <c r="F48" s="38">
        <f t="shared" si="1"/>
        <v>72</v>
      </c>
      <c r="G48" s="33">
        <v>750</v>
      </c>
      <c r="H48" s="38">
        <f t="shared" si="2"/>
        <v>10.666666666666666</v>
      </c>
      <c r="I48" s="32">
        <v>15</v>
      </c>
      <c r="J48" s="37">
        <f t="shared" si="41"/>
        <v>72</v>
      </c>
      <c r="K48" s="32">
        <v>5</v>
      </c>
      <c r="L48" s="37">
        <f t="shared" si="4"/>
        <v>60.120000000000005</v>
      </c>
      <c r="M48" s="32">
        <v>5</v>
      </c>
      <c r="N48" s="32">
        <f t="shared" si="5"/>
        <v>29.880000000000003</v>
      </c>
      <c r="O48" s="37">
        <f t="shared" si="42"/>
        <v>72</v>
      </c>
      <c r="P48" s="39">
        <f t="shared" si="6"/>
        <v>1017</v>
      </c>
      <c r="Q48" s="39">
        <f t="shared" si="7"/>
        <v>16.95</v>
      </c>
      <c r="R48" s="368">
        <f>'Costs per Hr-Mn-Sec'!$F$7</f>
        <v>0.463536</v>
      </c>
      <c r="S48" s="36">
        <f t="shared" si="43"/>
        <v>3.2737229999999999</v>
      </c>
      <c r="T48" s="251">
        <f>'Production Times '!$D$12</f>
        <v>0.62577360000000004</v>
      </c>
      <c r="U48" s="252">
        <f>'Production Times '!$D$6</f>
        <v>0.4867128</v>
      </c>
      <c r="V48" s="253">
        <f>'Production Times '!$D$10</f>
        <v>0.15451200000000001</v>
      </c>
      <c r="W48" s="575">
        <f t="shared" si="135"/>
        <v>4.5407214000000007</v>
      </c>
      <c r="X48" s="37"/>
      <c r="Y48" s="567">
        <f t="shared" si="147"/>
        <v>0</v>
      </c>
      <c r="Z48" s="563">
        <f t="shared" si="114"/>
        <v>0</v>
      </c>
      <c r="AA48" s="564">
        <f t="shared" si="115"/>
        <v>0</v>
      </c>
      <c r="AB48" s="576">
        <f t="shared" si="149"/>
        <v>0</v>
      </c>
      <c r="AC48" s="576">
        <f t="shared" si="134"/>
        <v>4.5407214000000007</v>
      </c>
      <c r="AD48" s="415">
        <v>1.25</v>
      </c>
      <c r="AE48" s="417">
        <v>1.5</v>
      </c>
      <c r="AF48" s="419">
        <v>2</v>
      </c>
      <c r="AG48" s="416">
        <f t="shared" si="132"/>
        <v>5.6759017500000013</v>
      </c>
      <c r="AH48" s="418">
        <f t="shared" si="136"/>
        <v>6.811082100000001</v>
      </c>
      <c r="AI48" s="420">
        <f t="shared" si="133"/>
        <v>0</v>
      </c>
      <c r="AJ48" s="466">
        <f t="shared" si="137"/>
        <v>9.0814428000000014</v>
      </c>
    </row>
    <row r="49" spans="1:36" ht="14.4" x14ac:dyDescent="0.3">
      <c r="A49" s="37"/>
      <c r="B49" s="37">
        <v>288</v>
      </c>
      <c r="C49" s="261">
        <v>2</v>
      </c>
      <c r="D49" s="364">
        <v>8000</v>
      </c>
      <c r="E49" s="38">
        <f t="shared" si="0"/>
        <v>144</v>
      </c>
      <c r="F49" s="38">
        <f t="shared" si="1"/>
        <v>144</v>
      </c>
      <c r="G49" s="33">
        <v>750</v>
      </c>
      <c r="H49" s="38">
        <f t="shared" si="2"/>
        <v>10.666666666666666</v>
      </c>
      <c r="I49" s="32">
        <v>15</v>
      </c>
      <c r="J49" s="37">
        <f t="shared" si="41"/>
        <v>144</v>
      </c>
      <c r="K49" s="32">
        <v>5</v>
      </c>
      <c r="L49" s="37">
        <f t="shared" si="4"/>
        <v>120.24000000000001</v>
      </c>
      <c r="M49" s="32">
        <v>5</v>
      </c>
      <c r="N49" s="32">
        <f t="shared" si="5"/>
        <v>59.760000000000005</v>
      </c>
      <c r="O49" s="37">
        <f t="shared" si="42"/>
        <v>144</v>
      </c>
      <c r="P49" s="39">
        <f t="shared" si="6"/>
        <v>2019</v>
      </c>
      <c r="Q49" s="39">
        <f t="shared" si="7"/>
        <v>33.65</v>
      </c>
      <c r="R49" s="368">
        <f>'Costs per Hr-Mn-Sec'!$F$7</f>
        <v>0.463536</v>
      </c>
      <c r="S49" s="36">
        <f t="shared" si="43"/>
        <v>3.2495805</v>
      </c>
      <c r="T49" s="251">
        <f>'Production Times '!$D$12</f>
        <v>0.62577360000000004</v>
      </c>
      <c r="U49" s="252">
        <f>'Production Times '!$D$6</f>
        <v>0.4867128</v>
      </c>
      <c r="V49" s="253">
        <f>'Production Times '!$D$10</f>
        <v>0.15451200000000001</v>
      </c>
      <c r="W49" s="575">
        <f t="shared" si="135"/>
        <v>4.5165789000000007</v>
      </c>
      <c r="X49" s="37"/>
      <c r="Y49" s="567">
        <f t="shared" si="147"/>
        <v>0</v>
      </c>
      <c r="Z49" s="563">
        <f t="shared" si="114"/>
        <v>0</v>
      </c>
      <c r="AA49" s="564">
        <f t="shared" si="115"/>
        <v>0</v>
      </c>
      <c r="AB49" s="576">
        <f t="shared" si="149"/>
        <v>0</v>
      </c>
      <c r="AC49" s="576">
        <f t="shared" si="134"/>
        <v>4.5165789000000007</v>
      </c>
      <c r="AD49" s="415">
        <v>1.25</v>
      </c>
      <c r="AE49" s="417">
        <v>1.5</v>
      </c>
      <c r="AF49" s="419">
        <v>2</v>
      </c>
      <c r="AG49" s="416">
        <f t="shared" si="132"/>
        <v>5.6457236250000005</v>
      </c>
      <c r="AH49" s="418">
        <f t="shared" si="136"/>
        <v>6.7748683500000011</v>
      </c>
      <c r="AI49" s="420">
        <f t="shared" si="133"/>
        <v>0</v>
      </c>
      <c r="AJ49" s="466">
        <f t="shared" si="137"/>
        <v>9.0331578000000015</v>
      </c>
    </row>
    <row r="50" spans="1:36" ht="14.4" x14ac:dyDescent="0.3">
      <c r="A50" s="40"/>
      <c r="B50" s="264">
        <v>1</v>
      </c>
      <c r="C50" s="254">
        <v>1</v>
      </c>
      <c r="D50" s="264">
        <v>10000</v>
      </c>
      <c r="E50" s="266">
        <f t="shared" si="0"/>
        <v>1</v>
      </c>
      <c r="F50" s="266">
        <f t="shared" si="1"/>
        <v>1</v>
      </c>
      <c r="G50" s="266">
        <v>750</v>
      </c>
      <c r="H50" s="266">
        <f t="shared" si="2"/>
        <v>13.333333333333334</v>
      </c>
      <c r="I50" s="264">
        <v>15</v>
      </c>
      <c r="J50" s="264">
        <f t="shared" si="41"/>
        <v>0.5</v>
      </c>
      <c r="K50" s="264">
        <v>5</v>
      </c>
      <c r="L50" s="264">
        <f t="shared" si="4"/>
        <v>0.83500000000000008</v>
      </c>
      <c r="M50" s="264">
        <v>5</v>
      </c>
      <c r="N50" s="264">
        <f t="shared" si="5"/>
        <v>0.41500000000000004</v>
      </c>
      <c r="O50" s="264">
        <f t="shared" si="42"/>
        <v>0.5</v>
      </c>
      <c r="P50" s="267">
        <f t="shared" si="6"/>
        <v>30.583333333333336</v>
      </c>
      <c r="Q50" s="267">
        <f t="shared" si="7"/>
        <v>0.5097222222222223</v>
      </c>
      <c r="R50" s="259">
        <f>'Costs per Hr-Mn-Sec'!$F$7</f>
        <v>0.463536</v>
      </c>
      <c r="S50" s="268">
        <f t="shared" si="43"/>
        <v>14.176476000000001</v>
      </c>
      <c r="T50" s="377">
        <f>'Production Times '!$D$12</f>
        <v>0.62577360000000004</v>
      </c>
      <c r="U50" s="378">
        <f>'Production Times '!$D$6</f>
        <v>0.4867128</v>
      </c>
      <c r="V50" s="264">
        <f>'Production Times '!$D$10</f>
        <v>0.15451200000000001</v>
      </c>
      <c r="W50" s="270">
        <f>SUM(S50:V50)</f>
        <v>15.443474400000001</v>
      </c>
      <c r="X50" s="264"/>
      <c r="Y50" s="568">
        <f t="shared" si="147"/>
        <v>0</v>
      </c>
      <c r="Z50" s="569">
        <f t="shared" si="114"/>
        <v>0</v>
      </c>
      <c r="AA50" s="570">
        <f t="shared" si="115"/>
        <v>0</v>
      </c>
      <c r="AB50" s="269">
        <f t="shared" ref="AB50:AB55" si="150">SUM(AA50)</f>
        <v>0</v>
      </c>
      <c r="AC50" s="269">
        <f>W50+AB50</f>
        <v>15.443474400000001</v>
      </c>
      <c r="AD50" s="421">
        <v>1.25</v>
      </c>
      <c r="AE50" s="421">
        <v>1.5</v>
      </c>
      <c r="AF50" s="421">
        <v>2</v>
      </c>
      <c r="AG50" s="270">
        <f t="shared" si="132"/>
        <v>19.304343000000003</v>
      </c>
      <c r="AH50" s="270">
        <f>AC50*AE50</f>
        <v>23.165211600000003</v>
      </c>
      <c r="AI50" s="422">
        <f t="shared" ref="AI50:AI58" si="151">AB50*AF50</f>
        <v>0</v>
      </c>
      <c r="AJ50" s="270">
        <f>AC50*AF50</f>
        <v>30.886948800000003</v>
      </c>
    </row>
    <row r="51" spans="1:36" ht="14.4" x14ac:dyDescent="0.3">
      <c r="A51" s="37"/>
      <c r="B51" s="32">
        <v>2</v>
      </c>
      <c r="C51" s="261">
        <v>2</v>
      </c>
      <c r="D51" s="32">
        <v>10000</v>
      </c>
      <c r="E51" s="38">
        <f t="shared" si="0"/>
        <v>1</v>
      </c>
      <c r="F51" s="38">
        <f t="shared" si="1"/>
        <v>1</v>
      </c>
      <c r="G51" s="33">
        <v>750</v>
      </c>
      <c r="H51" s="38">
        <f t="shared" si="2"/>
        <v>13.333333333333334</v>
      </c>
      <c r="I51" s="32">
        <v>15</v>
      </c>
      <c r="J51" s="37">
        <f t="shared" si="41"/>
        <v>1</v>
      </c>
      <c r="K51" s="32">
        <v>5</v>
      </c>
      <c r="L51" s="37">
        <f t="shared" si="4"/>
        <v>0.83500000000000008</v>
      </c>
      <c r="M51" s="32">
        <v>5</v>
      </c>
      <c r="N51" s="32">
        <f t="shared" si="5"/>
        <v>0.41500000000000004</v>
      </c>
      <c r="O51" s="37">
        <f t="shared" si="42"/>
        <v>1</v>
      </c>
      <c r="P51" s="39">
        <f t="shared" si="6"/>
        <v>31.583333333333336</v>
      </c>
      <c r="Q51" s="39">
        <f t="shared" si="7"/>
        <v>0.52638888888888891</v>
      </c>
      <c r="R51" s="368">
        <f>'Costs per Hr-Mn-Sec'!$F$7</f>
        <v>0.463536</v>
      </c>
      <c r="S51" s="36">
        <f t="shared" si="43"/>
        <v>7.3200060000000002</v>
      </c>
      <c r="T51" s="251">
        <f>'Production Times '!$D$12</f>
        <v>0.62577360000000004</v>
      </c>
      <c r="U51" s="252">
        <f>'Production Times '!$D$6</f>
        <v>0.4867128</v>
      </c>
      <c r="V51" s="253">
        <f>'Production Times '!$D$10</f>
        <v>0.15451200000000001</v>
      </c>
      <c r="W51" s="575">
        <f>SUM(S51:V51)</f>
        <v>8.5870043999999996</v>
      </c>
      <c r="X51" s="37"/>
      <c r="Y51" s="567">
        <f t="shared" si="147"/>
        <v>0</v>
      </c>
      <c r="Z51" s="563">
        <f t="shared" si="114"/>
        <v>0</v>
      </c>
      <c r="AA51" s="564">
        <f t="shared" si="115"/>
        <v>0</v>
      </c>
      <c r="AB51" s="576">
        <f t="shared" si="150"/>
        <v>0</v>
      </c>
      <c r="AC51" s="576">
        <f t="shared" ref="AC51" si="152">W51+AB51</f>
        <v>8.5870043999999996</v>
      </c>
      <c r="AD51" s="415">
        <v>1.25</v>
      </c>
      <c r="AE51" s="417">
        <v>1.5</v>
      </c>
      <c r="AF51" s="419">
        <v>2</v>
      </c>
      <c r="AG51" s="416">
        <f t="shared" si="132"/>
        <v>10.733755499999999</v>
      </c>
      <c r="AH51" s="418">
        <f>AC51*AE51</f>
        <v>12.8805066</v>
      </c>
      <c r="AI51" s="420">
        <f t="shared" si="151"/>
        <v>0</v>
      </c>
      <c r="AJ51" s="466">
        <f>AC51*AF51</f>
        <v>17.174008799999999</v>
      </c>
    </row>
    <row r="52" spans="1:36" ht="14.4" x14ac:dyDescent="0.3">
      <c r="A52" s="37"/>
      <c r="B52" s="32">
        <v>6</v>
      </c>
      <c r="C52" s="261">
        <v>2</v>
      </c>
      <c r="D52" s="32">
        <v>10000</v>
      </c>
      <c r="E52" s="38">
        <f t="shared" ref="E52:E54" si="153">B52/C52</f>
        <v>3</v>
      </c>
      <c r="F52" s="38">
        <f t="shared" ref="F52:F54" si="154">ROUNDUP(E52,0)</f>
        <v>3</v>
      </c>
      <c r="G52" s="33">
        <v>750</v>
      </c>
      <c r="H52" s="38">
        <f t="shared" ref="H52:H54" si="155">D52/G52</f>
        <v>13.333333333333334</v>
      </c>
      <c r="I52" s="32">
        <v>15</v>
      </c>
      <c r="J52" s="37">
        <f t="shared" ref="J52:J54" si="156">B52*0.5</f>
        <v>3</v>
      </c>
      <c r="K52" s="32">
        <v>5</v>
      </c>
      <c r="L52" s="37">
        <f t="shared" ref="L52:L54" si="157">(K52*0.167)*F52</f>
        <v>2.5050000000000003</v>
      </c>
      <c r="M52" s="32">
        <v>5</v>
      </c>
      <c r="N52" s="32">
        <f t="shared" ref="N52:N54" si="158">(M52*E52)*0.083</f>
        <v>1.2450000000000001</v>
      </c>
      <c r="O52" s="37">
        <f t="shared" ref="O52:O54" si="159">(0.5*C52)*F52</f>
        <v>3</v>
      </c>
      <c r="P52" s="39">
        <f t="shared" ref="P52:P54" si="160">(H52*F52)+(I52+J52+L52+N52+O52)</f>
        <v>64.75</v>
      </c>
      <c r="Q52" s="39">
        <f t="shared" ref="Q52:Q54" si="161">P52/60</f>
        <v>1.0791666666666666</v>
      </c>
      <c r="R52" s="368">
        <f>'Costs per Hr-Mn-Sec'!$F$7</f>
        <v>0.463536</v>
      </c>
      <c r="S52" s="36">
        <f t="shared" ref="S52:S54" si="162">(R52*P52)/B52</f>
        <v>5.0023260000000001</v>
      </c>
      <c r="T52" s="251">
        <f>'Production Times '!$D$12</f>
        <v>0.62577360000000004</v>
      </c>
      <c r="U52" s="252">
        <f>'Production Times '!$D$6</f>
        <v>0.4867128</v>
      </c>
      <c r="V52" s="253">
        <f>'Production Times '!$D$10</f>
        <v>0.15451200000000001</v>
      </c>
      <c r="W52" s="575">
        <f t="shared" ref="W52:W58" si="163">SUM(S52:V52)</f>
        <v>6.2693244000000012</v>
      </c>
      <c r="X52" s="37"/>
      <c r="Y52" s="567">
        <f t="shared" si="147"/>
        <v>0</v>
      </c>
      <c r="Z52" s="563">
        <f t="shared" si="114"/>
        <v>0</v>
      </c>
      <c r="AA52" s="564">
        <f t="shared" si="115"/>
        <v>0</v>
      </c>
      <c r="AB52" s="576">
        <f t="shared" si="150"/>
        <v>0</v>
      </c>
      <c r="AC52" s="576">
        <f t="shared" ref="AC52:AC58" si="164">W52+AB52</f>
        <v>6.2693244000000012</v>
      </c>
      <c r="AD52" s="415">
        <v>1.25</v>
      </c>
      <c r="AE52" s="417">
        <v>1.5</v>
      </c>
      <c r="AF52" s="419">
        <v>2</v>
      </c>
      <c r="AG52" s="416">
        <f t="shared" si="132"/>
        <v>7.8366555000000018</v>
      </c>
      <c r="AH52" s="418">
        <f t="shared" ref="AH52:AH58" si="165">AC52*AE52</f>
        <v>9.4039866000000014</v>
      </c>
      <c r="AI52" s="420">
        <f t="shared" si="151"/>
        <v>0</v>
      </c>
      <c r="AJ52" s="466">
        <f t="shared" ref="AJ52:AJ58" si="166">AC52*AF52</f>
        <v>12.538648800000002</v>
      </c>
    </row>
    <row r="53" spans="1:36" ht="14.4" x14ac:dyDescent="0.3">
      <c r="A53" s="37"/>
      <c r="B53" s="32">
        <v>12</v>
      </c>
      <c r="C53" s="261">
        <v>2</v>
      </c>
      <c r="D53" s="32">
        <v>10000</v>
      </c>
      <c r="E53" s="38">
        <f t="shared" si="153"/>
        <v>6</v>
      </c>
      <c r="F53" s="38">
        <f t="shared" si="154"/>
        <v>6</v>
      </c>
      <c r="G53" s="33">
        <v>750</v>
      </c>
      <c r="H53" s="38">
        <f t="shared" si="155"/>
        <v>13.333333333333334</v>
      </c>
      <c r="I53" s="32">
        <v>15</v>
      </c>
      <c r="J53" s="37">
        <f t="shared" si="156"/>
        <v>6</v>
      </c>
      <c r="K53" s="32">
        <v>5</v>
      </c>
      <c r="L53" s="37">
        <f t="shared" si="157"/>
        <v>5.0100000000000007</v>
      </c>
      <c r="M53" s="32">
        <v>5</v>
      </c>
      <c r="N53" s="32">
        <f t="shared" si="158"/>
        <v>2.4900000000000002</v>
      </c>
      <c r="O53" s="37">
        <f t="shared" si="159"/>
        <v>6</v>
      </c>
      <c r="P53" s="39">
        <f t="shared" si="160"/>
        <v>114.5</v>
      </c>
      <c r="Q53" s="39">
        <f t="shared" si="161"/>
        <v>1.9083333333333334</v>
      </c>
      <c r="R53" s="368">
        <f>'Costs per Hr-Mn-Sec'!$F$7</f>
        <v>0.463536</v>
      </c>
      <c r="S53" s="36">
        <f t="shared" si="162"/>
        <v>4.4229060000000002</v>
      </c>
      <c r="T53" s="251">
        <f>'Production Times '!$D$12</f>
        <v>0.62577360000000004</v>
      </c>
      <c r="U53" s="252">
        <f>'Production Times '!$D$6</f>
        <v>0.4867128</v>
      </c>
      <c r="V53" s="253">
        <f>'Production Times '!$D$10</f>
        <v>0.15451200000000001</v>
      </c>
      <c r="W53" s="575">
        <f t="shared" si="163"/>
        <v>5.6899044000000005</v>
      </c>
      <c r="X53" s="37"/>
      <c r="Y53" s="567">
        <f t="shared" si="147"/>
        <v>0</v>
      </c>
      <c r="Z53" s="563">
        <f t="shared" si="114"/>
        <v>0</v>
      </c>
      <c r="AA53" s="564">
        <f t="shared" si="115"/>
        <v>0</v>
      </c>
      <c r="AB53" s="576">
        <f t="shared" si="150"/>
        <v>0</v>
      </c>
      <c r="AC53" s="576">
        <f t="shared" si="164"/>
        <v>5.6899044000000005</v>
      </c>
      <c r="AD53" s="415">
        <v>1.25</v>
      </c>
      <c r="AE53" s="417">
        <v>1.5</v>
      </c>
      <c r="AF53" s="419">
        <v>2</v>
      </c>
      <c r="AG53" s="416">
        <f t="shared" si="132"/>
        <v>7.1123805000000004</v>
      </c>
      <c r="AH53" s="418">
        <f t="shared" si="165"/>
        <v>8.5348566000000012</v>
      </c>
      <c r="AI53" s="420">
        <f t="shared" si="151"/>
        <v>0</v>
      </c>
      <c r="AJ53" s="466">
        <f t="shared" si="166"/>
        <v>11.379808800000001</v>
      </c>
    </row>
    <row r="54" spans="1:36" ht="14.4" x14ac:dyDescent="0.3">
      <c r="A54" s="37"/>
      <c r="B54" s="32">
        <v>24</v>
      </c>
      <c r="C54" s="261">
        <v>2</v>
      </c>
      <c r="D54" s="32">
        <v>10000</v>
      </c>
      <c r="E54" s="38">
        <f t="shared" si="153"/>
        <v>12</v>
      </c>
      <c r="F54" s="38">
        <f t="shared" si="154"/>
        <v>12</v>
      </c>
      <c r="G54" s="33">
        <v>750</v>
      </c>
      <c r="H54" s="38">
        <f t="shared" si="155"/>
        <v>13.333333333333334</v>
      </c>
      <c r="I54" s="32">
        <v>15</v>
      </c>
      <c r="J54" s="37">
        <f t="shared" si="156"/>
        <v>12</v>
      </c>
      <c r="K54" s="32">
        <v>5</v>
      </c>
      <c r="L54" s="37">
        <f t="shared" si="157"/>
        <v>10.020000000000001</v>
      </c>
      <c r="M54" s="32">
        <v>5</v>
      </c>
      <c r="N54" s="32">
        <f t="shared" si="158"/>
        <v>4.9800000000000004</v>
      </c>
      <c r="O54" s="37">
        <f t="shared" si="159"/>
        <v>12</v>
      </c>
      <c r="P54" s="39">
        <f t="shared" si="160"/>
        <v>214</v>
      </c>
      <c r="Q54" s="39">
        <f t="shared" si="161"/>
        <v>3.5666666666666669</v>
      </c>
      <c r="R54" s="368">
        <f>'Costs per Hr-Mn-Sec'!$F$7</f>
        <v>0.463536</v>
      </c>
      <c r="S54" s="36">
        <f t="shared" si="162"/>
        <v>4.1331959999999999</v>
      </c>
      <c r="T54" s="251">
        <f>'Production Times '!$D$12</f>
        <v>0.62577360000000004</v>
      </c>
      <c r="U54" s="252">
        <f>'Production Times '!$D$6</f>
        <v>0.4867128</v>
      </c>
      <c r="V54" s="253">
        <f>'Production Times '!$D$10</f>
        <v>0.15451200000000001</v>
      </c>
      <c r="W54" s="575">
        <f t="shared" si="163"/>
        <v>5.4001944000000011</v>
      </c>
      <c r="X54" s="37"/>
      <c r="Y54" s="567">
        <f t="shared" si="147"/>
        <v>0</v>
      </c>
      <c r="Z54" s="563">
        <f t="shared" si="114"/>
        <v>0</v>
      </c>
      <c r="AA54" s="564">
        <f t="shared" si="115"/>
        <v>0</v>
      </c>
      <c r="AB54" s="576">
        <f t="shared" si="150"/>
        <v>0</v>
      </c>
      <c r="AC54" s="576">
        <f t="shared" si="164"/>
        <v>5.4001944000000011</v>
      </c>
      <c r="AD54" s="415">
        <v>1.25</v>
      </c>
      <c r="AE54" s="417">
        <v>1.5</v>
      </c>
      <c r="AF54" s="419">
        <v>2</v>
      </c>
      <c r="AG54" s="416">
        <f t="shared" si="132"/>
        <v>6.7502430000000011</v>
      </c>
      <c r="AH54" s="418">
        <f t="shared" si="165"/>
        <v>8.100291600000002</v>
      </c>
      <c r="AI54" s="420">
        <f t="shared" si="151"/>
        <v>0</v>
      </c>
      <c r="AJ54" s="466">
        <f t="shared" si="166"/>
        <v>10.800388800000002</v>
      </c>
    </row>
    <row r="55" spans="1:36" ht="14.4" x14ac:dyDescent="0.3">
      <c r="A55" s="37"/>
      <c r="B55" s="32">
        <v>48</v>
      </c>
      <c r="C55" s="261">
        <v>2</v>
      </c>
      <c r="D55" s="32">
        <v>10000</v>
      </c>
      <c r="E55" s="38">
        <f t="shared" si="0"/>
        <v>24</v>
      </c>
      <c r="F55" s="38">
        <f t="shared" si="1"/>
        <v>24</v>
      </c>
      <c r="G55" s="33">
        <v>750</v>
      </c>
      <c r="H55" s="38">
        <f t="shared" si="2"/>
        <v>13.333333333333334</v>
      </c>
      <c r="I55" s="32">
        <v>15</v>
      </c>
      <c r="J55" s="37">
        <f t="shared" si="41"/>
        <v>24</v>
      </c>
      <c r="K55" s="32">
        <v>5</v>
      </c>
      <c r="L55" s="37">
        <f t="shared" si="4"/>
        <v>20.040000000000003</v>
      </c>
      <c r="M55" s="32">
        <v>5</v>
      </c>
      <c r="N55" s="32">
        <f t="shared" si="5"/>
        <v>9.9600000000000009</v>
      </c>
      <c r="O55" s="37">
        <f t="shared" si="42"/>
        <v>24</v>
      </c>
      <c r="P55" s="39">
        <f t="shared" si="6"/>
        <v>413</v>
      </c>
      <c r="Q55" s="39">
        <f t="shared" si="7"/>
        <v>6.8833333333333337</v>
      </c>
      <c r="R55" s="368">
        <f>'Costs per Hr-Mn-Sec'!$F$7</f>
        <v>0.463536</v>
      </c>
      <c r="S55" s="36">
        <f t="shared" si="43"/>
        <v>3.9883410000000001</v>
      </c>
      <c r="T55" s="251">
        <f>'Production Times '!$D$12</f>
        <v>0.62577360000000004</v>
      </c>
      <c r="U55" s="252">
        <f>'Production Times '!$D$6</f>
        <v>0.4867128</v>
      </c>
      <c r="V55" s="253">
        <f>'Production Times '!$D$10</f>
        <v>0.15451200000000001</v>
      </c>
      <c r="W55" s="575">
        <f t="shared" si="163"/>
        <v>5.2553394000000013</v>
      </c>
      <c r="X55" s="37"/>
      <c r="Y55" s="567">
        <f t="shared" si="147"/>
        <v>0</v>
      </c>
      <c r="Z55" s="563">
        <f t="shared" si="114"/>
        <v>0</v>
      </c>
      <c r="AA55" s="564">
        <f t="shared" si="115"/>
        <v>0</v>
      </c>
      <c r="AB55" s="576">
        <f t="shared" si="150"/>
        <v>0</v>
      </c>
      <c r="AC55" s="576">
        <f t="shared" si="164"/>
        <v>5.2553394000000013</v>
      </c>
      <c r="AD55" s="415">
        <v>1.25</v>
      </c>
      <c r="AE55" s="417">
        <v>1.5</v>
      </c>
      <c r="AF55" s="419">
        <v>2</v>
      </c>
      <c r="AG55" s="416">
        <f t="shared" si="132"/>
        <v>6.5691742500000014</v>
      </c>
      <c r="AH55" s="418">
        <f t="shared" si="165"/>
        <v>7.8830091000000024</v>
      </c>
      <c r="AI55" s="420">
        <f t="shared" si="151"/>
        <v>0</v>
      </c>
      <c r="AJ55" s="466">
        <f t="shared" si="166"/>
        <v>10.510678800000003</v>
      </c>
    </row>
    <row r="56" spans="1:36" ht="14.4" x14ac:dyDescent="0.3">
      <c r="A56" s="37"/>
      <c r="B56" s="32">
        <v>72</v>
      </c>
      <c r="C56" s="261">
        <v>2</v>
      </c>
      <c r="D56" s="32">
        <v>10000</v>
      </c>
      <c r="E56" s="38">
        <f t="shared" si="0"/>
        <v>36</v>
      </c>
      <c r="F56" s="38">
        <f t="shared" si="1"/>
        <v>36</v>
      </c>
      <c r="G56" s="33">
        <v>750</v>
      </c>
      <c r="H56" s="38">
        <f t="shared" si="2"/>
        <v>13.333333333333334</v>
      </c>
      <c r="I56" s="32">
        <v>15</v>
      </c>
      <c r="J56" s="37">
        <f t="shared" si="41"/>
        <v>36</v>
      </c>
      <c r="K56" s="32">
        <v>5</v>
      </c>
      <c r="L56" s="37">
        <f t="shared" si="4"/>
        <v>30.060000000000002</v>
      </c>
      <c r="M56" s="32">
        <v>5</v>
      </c>
      <c r="N56" s="32">
        <f t="shared" si="5"/>
        <v>14.940000000000001</v>
      </c>
      <c r="O56" s="37">
        <f t="shared" si="42"/>
        <v>36</v>
      </c>
      <c r="P56" s="39">
        <f t="shared" si="6"/>
        <v>612</v>
      </c>
      <c r="Q56" s="39">
        <f t="shared" si="7"/>
        <v>10.199999999999999</v>
      </c>
      <c r="R56" s="368">
        <f>'Costs per Hr-Mn-Sec'!$F$7</f>
        <v>0.463536</v>
      </c>
      <c r="S56" s="36">
        <f t="shared" si="43"/>
        <v>3.9400560000000002</v>
      </c>
      <c r="T56" s="251">
        <f>'Production Times '!$D$12</f>
        <v>0.62577360000000004</v>
      </c>
      <c r="U56" s="252">
        <f>'Production Times '!$D$6</f>
        <v>0.4867128</v>
      </c>
      <c r="V56" s="253">
        <f>'Production Times '!$D$10</f>
        <v>0.15451200000000001</v>
      </c>
      <c r="W56" s="575">
        <f t="shared" si="163"/>
        <v>5.2070544000000014</v>
      </c>
      <c r="X56" s="37"/>
      <c r="Y56" s="567">
        <f t="shared" si="147"/>
        <v>0</v>
      </c>
      <c r="Z56" s="563">
        <f t="shared" si="114"/>
        <v>0</v>
      </c>
      <c r="AA56" s="564">
        <f t="shared" si="115"/>
        <v>0</v>
      </c>
      <c r="AB56" s="576">
        <f t="shared" ref="AB56:AB58" si="167">SUM(AA56)</f>
        <v>0</v>
      </c>
      <c r="AC56" s="576">
        <f t="shared" si="164"/>
        <v>5.2070544000000014</v>
      </c>
      <c r="AD56" s="415">
        <v>1.25</v>
      </c>
      <c r="AE56" s="417">
        <v>1.5</v>
      </c>
      <c r="AF56" s="419">
        <v>2</v>
      </c>
      <c r="AG56" s="416">
        <f t="shared" si="132"/>
        <v>6.5088180000000015</v>
      </c>
      <c r="AH56" s="418">
        <f t="shared" si="165"/>
        <v>7.8105816000000026</v>
      </c>
      <c r="AI56" s="420">
        <f t="shared" si="151"/>
        <v>0</v>
      </c>
      <c r="AJ56" s="466">
        <f t="shared" si="166"/>
        <v>10.414108800000003</v>
      </c>
    </row>
    <row r="57" spans="1:36" ht="14.4" x14ac:dyDescent="0.3">
      <c r="A57" s="37"/>
      <c r="B57" s="37">
        <v>144</v>
      </c>
      <c r="C57" s="261">
        <v>2</v>
      </c>
      <c r="D57" s="32">
        <v>10000</v>
      </c>
      <c r="E57" s="38">
        <f t="shared" si="0"/>
        <v>72</v>
      </c>
      <c r="F57" s="38">
        <f t="shared" si="1"/>
        <v>72</v>
      </c>
      <c r="G57" s="33">
        <v>750</v>
      </c>
      <c r="H57" s="38">
        <f t="shared" si="2"/>
        <v>13.333333333333334</v>
      </c>
      <c r="I57" s="32">
        <v>15</v>
      </c>
      <c r="J57" s="37">
        <f t="shared" si="41"/>
        <v>72</v>
      </c>
      <c r="K57" s="32">
        <v>5</v>
      </c>
      <c r="L57" s="37">
        <f t="shared" si="4"/>
        <v>60.120000000000005</v>
      </c>
      <c r="M57" s="32">
        <v>5</v>
      </c>
      <c r="N57" s="32">
        <f t="shared" si="5"/>
        <v>29.880000000000003</v>
      </c>
      <c r="O57" s="37">
        <f t="shared" si="42"/>
        <v>72</v>
      </c>
      <c r="P57" s="39">
        <f t="shared" si="6"/>
        <v>1209</v>
      </c>
      <c r="Q57" s="39">
        <f t="shared" si="7"/>
        <v>20.149999999999999</v>
      </c>
      <c r="R57" s="368">
        <f>'Costs per Hr-Mn-Sec'!$F$7</f>
        <v>0.463536</v>
      </c>
      <c r="S57" s="36">
        <f t="shared" si="43"/>
        <v>3.8917710000000003</v>
      </c>
      <c r="T57" s="251">
        <f>'Production Times '!$D$12</f>
        <v>0.62577360000000004</v>
      </c>
      <c r="U57" s="252">
        <f>'Production Times '!$D$6</f>
        <v>0.4867128</v>
      </c>
      <c r="V57" s="253">
        <f>'Production Times '!$D$10</f>
        <v>0.15451200000000001</v>
      </c>
      <c r="W57" s="575">
        <f t="shared" si="163"/>
        <v>5.1587694000000015</v>
      </c>
      <c r="X57" s="37"/>
      <c r="Y57" s="567">
        <f t="shared" si="147"/>
        <v>0</v>
      </c>
      <c r="Z57" s="563">
        <f t="shared" si="114"/>
        <v>0</v>
      </c>
      <c r="AA57" s="564">
        <f t="shared" si="115"/>
        <v>0</v>
      </c>
      <c r="AB57" s="576">
        <f t="shared" si="167"/>
        <v>0</v>
      </c>
      <c r="AC57" s="576">
        <f t="shared" si="164"/>
        <v>5.1587694000000015</v>
      </c>
      <c r="AD57" s="415">
        <v>1.25</v>
      </c>
      <c r="AE57" s="417">
        <v>1.5</v>
      </c>
      <c r="AF57" s="419">
        <v>2</v>
      </c>
      <c r="AG57" s="416">
        <f t="shared" si="132"/>
        <v>6.4484617500000017</v>
      </c>
      <c r="AH57" s="418">
        <f t="shared" si="165"/>
        <v>7.7381541000000027</v>
      </c>
      <c r="AI57" s="420">
        <f t="shared" si="151"/>
        <v>0</v>
      </c>
      <c r="AJ57" s="466">
        <f t="shared" si="166"/>
        <v>10.317538800000003</v>
      </c>
    </row>
    <row r="58" spans="1:36" ht="14.4" x14ac:dyDescent="0.3">
      <c r="A58" s="37"/>
      <c r="B58" s="37">
        <v>288</v>
      </c>
      <c r="C58" s="261">
        <v>2</v>
      </c>
      <c r="D58" s="32">
        <v>10000</v>
      </c>
      <c r="E58" s="38">
        <f t="shared" si="0"/>
        <v>144</v>
      </c>
      <c r="F58" s="38">
        <f t="shared" si="1"/>
        <v>144</v>
      </c>
      <c r="G58" s="33">
        <v>750</v>
      </c>
      <c r="H58" s="38">
        <f t="shared" si="2"/>
        <v>13.333333333333334</v>
      </c>
      <c r="I58" s="32">
        <v>15</v>
      </c>
      <c r="J58" s="37">
        <f t="shared" si="41"/>
        <v>144</v>
      </c>
      <c r="K58" s="32">
        <v>5</v>
      </c>
      <c r="L58" s="37">
        <f t="shared" si="4"/>
        <v>120.24000000000001</v>
      </c>
      <c r="M58" s="32">
        <v>5</v>
      </c>
      <c r="N58" s="32">
        <f t="shared" si="5"/>
        <v>59.760000000000005</v>
      </c>
      <c r="O58" s="37">
        <f t="shared" si="42"/>
        <v>144</v>
      </c>
      <c r="P58" s="39">
        <f t="shared" si="6"/>
        <v>2403</v>
      </c>
      <c r="Q58" s="39">
        <f t="shared" si="7"/>
        <v>40.049999999999997</v>
      </c>
      <c r="R58" s="368">
        <f>'Costs per Hr-Mn-Sec'!$F$7</f>
        <v>0.463536</v>
      </c>
      <c r="S58" s="36">
        <f t="shared" si="43"/>
        <v>3.8676284999999999</v>
      </c>
      <c r="T58" s="251">
        <f>'Production Times '!$D$12</f>
        <v>0.62577360000000004</v>
      </c>
      <c r="U58" s="252">
        <f>'Production Times '!$D$6</f>
        <v>0.4867128</v>
      </c>
      <c r="V58" s="253">
        <f>'Production Times '!$D$10</f>
        <v>0.15451200000000001</v>
      </c>
      <c r="W58" s="575">
        <f t="shared" si="163"/>
        <v>5.1346269000000007</v>
      </c>
      <c r="X58" s="37"/>
      <c r="Y58" s="567">
        <f t="shared" si="147"/>
        <v>0</v>
      </c>
      <c r="Z58" s="563">
        <f t="shared" si="114"/>
        <v>0</v>
      </c>
      <c r="AA58" s="564">
        <f t="shared" si="115"/>
        <v>0</v>
      </c>
      <c r="AB58" s="576">
        <f t="shared" si="167"/>
        <v>0</v>
      </c>
      <c r="AC58" s="576">
        <f t="shared" si="164"/>
        <v>5.1346269000000007</v>
      </c>
      <c r="AD58" s="415">
        <v>1.25</v>
      </c>
      <c r="AE58" s="417">
        <v>1.5</v>
      </c>
      <c r="AF58" s="419">
        <v>2</v>
      </c>
      <c r="AG58" s="416">
        <f t="shared" si="132"/>
        <v>6.4182836250000008</v>
      </c>
      <c r="AH58" s="418">
        <f t="shared" si="165"/>
        <v>7.701940350000001</v>
      </c>
      <c r="AI58" s="420">
        <f t="shared" si="151"/>
        <v>0</v>
      </c>
      <c r="AJ58" s="466">
        <f t="shared" si="166"/>
        <v>10.269253800000001</v>
      </c>
    </row>
    <row r="59" spans="1:36" ht="14.4" x14ac:dyDescent="0.3">
      <c r="A59" s="40"/>
      <c r="B59" s="264">
        <v>1</v>
      </c>
      <c r="C59" s="254">
        <v>1</v>
      </c>
      <c r="D59" s="365">
        <v>12000</v>
      </c>
      <c r="E59" s="266">
        <f t="shared" si="0"/>
        <v>1</v>
      </c>
      <c r="F59" s="266">
        <f t="shared" si="1"/>
        <v>1</v>
      </c>
      <c r="G59" s="266">
        <v>750</v>
      </c>
      <c r="H59" s="266">
        <f t="shared" si="2"/>
        <v>16</v>
      </c>
      <c r="I59" s="264">
        <v>15</v>
      </c>
      <c r="J59" s="264">
        <f t="shared" si="41"/>
        <v>0.5</v>
      </c>
      <c r="K59" s="264">
        <v>5</v>
      </c>
      <c r="L59" s="264">
        <f t="shared" si="4"/>
        <v>0.83500000000000008</v>
      </c>
      <c r="M59" s="264">
        <v>5</v>
      </c>
      <c r="N59" s="264">
        <f t="shared" si="5"/>
        <v>0.41500000000000004</v>
      </c>
      <c r="O59" s="264">
        <f t="shared" si="42"/>
        <v>0.5</v>
      </c>
      <c r="P59" s="267">
        <f t="shared" si="6"/>
        <v>33.25</v>
      </c>
      <c r="Q59" s="267">
        <f t="shared" si="7"/>
        <v>0.5541666666666667</v>
      </c>
      <c r="R59" s="259">
        <f>'Costs per Hr-Mn-Sec'!$F$7</f>
        <v>0.463536</v>
      </c>
      <c r="S59" s="268">
        <f t="shared" si="43"/>
        <v>15.412572000000001</v>
      </c>
      <c r="T59" s="377">
        <f>'Production Times '!$D$12</f>
        <v>0.62577360000000004</v>
      </c>
      <c r="U59" s="378">
        <f>'Production Times '!$D$6</f>
        <v>0.4867128</v>
      </c>
      <c r="V59" s="264">
        <f>'Production Times '!$D$10</f>
        <v>0.15451200000000001</v>
      </c>
      <c r="W59" s="270">
        <f>SUM(S59:V59)</f>
        <v>16.679570399999999</v>
      </c>
      <c r="X59" s="264"/>
      <c r="Y59" s="568">
        <f t="shared" si="147"/>
        <v>0</v>
      </c>
      <c r="Z59" s="569">
        <f t="shared" si="114"/>
        <v>0</v>
      </c>
      <c r="AA59" s="570">
        <f t="shared" si="115"/>
        <v>0</v>
      </c>
      <c r="AB59" s="269">
        <f t="shared" ref="AB59:AB64" si="168">SUM(AA59)</f>
        <v>0</v>
      </c>
      <c r="AC59" s="269">
        <f>W59+AB59</f>
        <v>16.679570399999999</v>
      </c>
      <c r="AD59" s="421">
        <v>1.25</v>
      </c>
      <c r="AE59" s="421">
        <v>1.5</v>
      </c>
      <c r="AF59" s="421">
        <v>2</v>
      </c>
      <c r="AG59" s="270">
        <f t="shared" si="132"/>
        <v>20.849463</v>
      </c>
      <c r="AH59" s="270">
        <f>AC59*AE59</f>
        <v>25.019355599999997</v>
      </c>
      <c r="AI59" s="422">
        <f t="shared" ref="AI59:AI67" si="169">AB59*AF59</f>
        <v>0</v>
      </c>
      <c r="AJ59" s="270">
        <f>AC59*AF59</f>
        <v>33.359140799999999</v>
      </c>
    </row>
    <row r="60" spans="1:36" ht="14.4" x14ac:dyDescent="0.3">
      <c r="A60" s="37"/>
      <c r="B60" s="32">
        <v>2</v>
      </c>
      <c r="C60" s="261">
        <v>2</v>
      </c>
      <c r="D60" s="364">
        <v>12000</v>
      </c>
      <c r="E60" s="38">
        <f t="shared" si="0"/>
        <v>1</v>
      </c>
      <c r="F60" s="38">
        <f t="shared" si="1"/>
        <v>1</v>
      </c>
      <c r="G60" s="33">
        <v>750</v>
      </c>
      <c r="H60" s="38">
        <f t="shared" si="2"/>
        <v>16</v>
      </c>
      <c r="I60" s="32">
        <v>15</v>
      </c>
      <c r="J60" s="37">
        <f t="shared" si="41"/>
        <v>1</v>
      </c>
      <c r="K60" s="32">
        <v>5</v>
      </c>
      <c r="L60" s="37">
        <f t="shared" si="4"/>
        <v>0.83500000000000008</v>
      </c>
      <c r="M60" s="32">
        <v>5</v>
      </c>
      <c r="N60" s="32">
        <f t="shared" si="5"/>
        <v>0.41500000000000004</v>
      </c>
      <c r="O60" s="37">
        <f t="shared" si="42"/>
        <v>1</v>
      </c>
      <c r="P60" s="39">
        <f t="shared" si="6"/>
        <v>34.25</v>
      </c>
      <c r="Q60" s="39">
        <f t="shared" si="7"/>
        <v>0.5708333333333333</v>
      </c>
      <c r="R60" s="368">
        <f>'Costs per Hr-Mn-Sec'!$F$7</f>
        <v>0.463536</v>
      </c>
      <c r="S60" s="36">
        <f t="shared" si="43"/>
        <v>7.9380540000000002</v>
      </c>
      <c r="T60" s="251">
        <f>'Production Times '!$D$12</f>
        <v>0.62577360000000004</v>
      </c>
      <c r="U60" s="252">
        <f>'Production Times '!$D$6</f>
        <v>0.4867128</v>
      </c>
      <c r="V60" s="253">
        <f>'Production Times '!$D$10</f>
        <v>0.15451200000000001</v>
      </c>
      <c r="W60" s="575">
        <f>SUM(S60:V60)</f>
        <v>9.2050523999999996</v>
      </c>
      <c r="X60" s="37"/>
      <c r="Y60" s="567">
        <f t="shared" si="147"/>
        <v>0</v>
      </c>
      <c r="Z60" s="563">
        <f t="shared" si="114"/>
        <v>0</v>
      </c>
      <c r="AA60" s="564">
        <f t="shared" si="115"/>
        <v>0</v>
      </c>
      <c r="AB60" s="576">
        <f t="shared" si="168"/>
        <v>0</v>
      </c>
      <c r="AC60" s="576">
        <f t="shared" ref="AC60:AC67" si="170">W60+AB60</f>
        <v>9.2050523999999996</v>
      </c>
      <c r="AD60" s="415">
        <v>1.25</v>
      </c>
      <c r="AE60" s="417">
        <v>1.5</v>
      </c>
      <c r="AF60" s="419">
        <v>2</v>
      </c>
      <c r="AG60" s="416">
        <f t="shared" si="132"/>
        <v>11.506315499999999</v>
      </c>
      <c r="AH60" s="418">
        <f>AC60*AE60</f>
        <v>13.807578599999999</v>
      </c>
      <c r="AI60" s="420">
        <f t="shared" si="169"/>
        <v>0</v>
      </c>
      <c r="AJ60" s="466">
        <f>AC60*AF60</f>
        <v>18.410104799999999</v>
      </c>
    </row>
    <row r="61" spans="1:36" ht="14.4" x14ac:dyDescent="0.3">
      <c r="A61" s="37"/>
      <c r="B61" s="32">
        <v>6</v>
      </c>
      <c r="C61" s="261">
        <v>2</v>
      </c>
      <c r="D61" s="364">
        <v>12000</v>
      </c>
      <c r="E61" s="38">
        <f t="shared" ref="E61:E63" si="171">B61/C61</f>
        <v>3</v>
      </c>
      <c r="F61" s="38">
        <f t="shared" ref="F61:F63" si="172">ROUNDUP(E61,0)</f>
        <v>3</v>
      </c>
      <c r="G61" s="33">
        <v>750</v>
      </c>
      <c r="H61" s="38">
        <f t="shared" ref="H61:H63" si="173">D61/G61</f>
        <v>16</v>
      </c>
      <c r="I61" s="32">
        <v>15</v>
      </c>
      <c r="J61" s="37">
        <f t="shared" ref="J61:J63" si="174">B61*0.5</f>
        <v>3</v>
      </c>
      <c r="K61" s="32">
        <v>5</v>
      </c>
      <c r="L61" s="37">
        <f t="shared" ref="L61:L63" si="175">(K61*0.167)*F61</f>
        <v>2.5050000000000003</v>
      </c>
      <c r="M61" s="32">
        <v>5</v>
      </c>
      <c r="N61" s="32">
        <f t="shared" ref="N61:N63" si="176">(M61*E61)*0.083</f>
        <v>1.2450000000000001</v>
      </c>
      <c r="O61" s="37">
        <f t="shared" ref="O61:O63" si="177">(0.5*C61)*F61</f>
        <v>3</v>
      </c>
      <c r="P61" s="39">
        <f t="shared" ref="P61:P63" si="178">(H61*F61)+(I61+J61+L61+N61+O61)</f>
        <v>72.75</v>
      </c>
      <c r="Q61" s="39">
        <f t="shared" ref="Q61:Q63" si="179">P61/60</f>
        <v>1.2124999999999999</v>
      </c>
      <c r="R61" s="368">
        <f>'Costs per Hr-Mn-Sec'!$F$7</f>
        <v>0.463536</v>
      </c>
      <c r="S61" s="36">
        <f t="shared" ref="S61:S63" si="180">(R61*P61)/B61</f>
        <v>5.6203740000000009</v>
      </c>
      <c r="T61" s="251">
        <f>'Production Times '!$D$12</f>
        <v>0.62577360000000004</v>
      </c>
      <c r="U61" s="252">
        <f>'Production Times '!$D$6</f>
        <v>0.4867128</v>
      </c>
      <c r="V61" s="253">
        <f>'Production Times '!$D$10</f>
        <v>0.15451200000000001</v>
      </c>
      <c r="W61" s="575">
        <f t="shared" ref="W61:W67" si="181">SUM(S61:V61)</f>
        <v>6.8873724000000012</v>
      </c>
      <c r="X61" s="37"/>
      <c r="Y61" s="567">
        <f t="shared" si="147"/>
        <v>0</v>
      </c>
      <c r="Z61" s="563">
        <f t="shared" si="114"/>
        <v>0</v>
      </c>
      <c r="AA61" s="564">
        <f t="shared" si="115"/>
        <v>0</v>
      </c>
      <c r="AB61" s="576">
        <f t="shared" si="168"/>
        <v>0</v>
      </c>
      <c r="AC61" s="576">
        <f t="shared" si="170"/>
        <v>6.8873724000000012</v>
      </c>
      <c r="AD61" s="415">
        <v>1.25</v>
      </c>
      <c r="AE61" s="417">
        <v>1.5</v>
      </c>
      <c r="AF61" s="419">
        <v>2</v>
      </c>
      <c r="AG61" s="416">
        <f t="shared" si="132"/>
        <v>8.6092155000000012</v>
      </c>
      <c r="AH61" s="418">
        <f t="shared" ref="AH61:AH67" si="182">AC61*AE61</f>
        <v>10.331058600000002</v>
      </c>
      <c r="AI61" s="420">
        <f t="shared" si="169"/>
        <v>0</v>
      </c>
      <c r="AJ61" s="466">
        <f t="shared" ref="AJ61:AJ67" si="183">AC61*AF61</f>
        <v>13.774744800000002</v>
      </c>
    </row>
    <row r="62" spans="1:36" ht="14.4" x14ac:dyDescent="0.3">
      <c r="A62" s="37"/>
      <c r="B62" s="32">
        <v>12</v>
      </c>
      <c r="C62" s="261">
        <v>2</v>
      </c>
      <c r="D62" s="364">
        <v>12000</v>
      </c>
      <c r="E62" s="38">
        <f t="shared" si="171"/>
        <v>6</v>
      </c>
      <c r="F62" s="38">
        <f t="shared" si="172"/>
        <v>6</v>
      </c>
      <c r="G62" s="33">
        <v>750</v>
      </c>
      <c r="H62" s="38">
        <f t="shared" si="173"/>
        <v>16</v>
      </c>
      <c r="I62" s="32">
        <v>15</v>
      </c>
      <c r="J62" s="37">
        <f t="shared" si="174"/>
        <v>6</v>
      </c>
      <c r="K62" s="32">
        <v>5</v>
      </c>
      <c r="L62" s="37">
        <f t="shared" si="175"/>
        <v>5.0100000000000007</v>
      </c>
      <c r="M62" s="32">
        <v>5</v>
      </c>
      <c r="N62" s="32">
        <f t="shared" si="176"/>
        <v>2.4900000000000002</v>
      </c>
      <c r="O62" s="37">
        <f t="shared" si="177"/>
        <v>6</v>
      </c>
      <c r="P62" s="39">
        <f t="shared" si="178"/>
        <v>130.5</v>
      </c>
      <c r="Q62" s="39">
        <f t="shared" si="179"/>
        <v>2.1749999999999998</v>
      </c>
      <c r="R62" s="368">
        <f>'Costs per Hr-Mn-Sec'!$F$7</f>
        <v>0.463536</v>
      </c>
      <c r="S62" s="36">
        <f t="shared" si="180"/>
        <v>5.0409540000000002</v>
      </c>
      <c r="T62" s="251">
        <f>'Production Times '!$D$12</f>
        <v>0.62577360000000004</v>
      </c>
      <c r="U62" s="252">
        <f>'Production Times '!$D$6</f>
        <v>0.4867128</v>
      </c>
      <c r="V62" s="253">
        <f>'Production Times '!$D$10</f>
        <v>0.15451200000000001</v>
      </c>
      <c r="W62" s="575">
        <f t="shared" si="181"/>
        <v>6.3079524000000005</v>
      </c>
      <c r="X62" s="37"/>
      <c r="Y62" s="567">
        <f t="shared" si="147"/>
        <v>0</v>
      </c>
      <c r="Z62" s="563">
        <f t="shared" si="114"/>
        <v>0</v>
      </c>
      <c r="AA62" s="564">
        <f t="shared" si="115"/>
        <v>0</v>
      </c>
      <c r="AB62" s="576">
        <f t="shared" si="168"/>
        <v>0</v>
      </c>
      <c r="AC62" s="576">
        <f t="shared" si="170"/>
        <v>6.3079524000000005</v>
      </c>
      <c r="AD62" s="415">
        <v>1.25</v>
      </c>
      <c r="AE62" s="417">
        <v>1.5</v>
      </c>
      <c r="AF62" s="419">
        <v>2</v>
      </c>
      <c r="AG62" s="416">
        <f t="shared" si="132"/>
        <v>7.8849405000000008</v>
      </c>
      <c r="AH62" s="418">
        <f t="shared" si="182"/>
        <v>9.4619286000000002</v>
      </c>
      <c r="AI62" s="420">
        <f t="shared" si="169"/>
        <v>0</v>
      </c>
      <c r="AJ62" s="466">
        <f t="shared" si="183"/>
        <v>12.615904800000001</v>
      </c>
    </row>
    <row r="63" spans="1:36" ht="14.4" x14ac:dyDescent="0.3">
      <c r="A63" s="37"/>
      <c r="B63" s="32">
        <v>24</v>
      </c>
      <c r="C63" s="261">
        <v>2</v>
      </c>
      <c r="D63" s="364">
        <v>12000</v>
      </c>
      <c r="E63" s="38">
        <f t="shared" si="171"/>
        <v>12</v>
      </c>
      <c r="F63" s="38">
        <f t="shared" si="172"/>
        <v>12</v>
      </c>
      <c r="G63" s="33">
        <v>750</v>
      </c>
      <c r="H63" s="38">
        <f t="shared" si="173"/>
        <v>16</v>
      </c>
      <c r="I63" s="32">
        <v>15</v>
      </c>
      <c r="J63" s="37">
        <f t="shared" si="174"/>
        <v>12</v>
      </c>
      <c r="K63" s="32">
        <v>5</v>
      </c>
      <c r="L63" s="37">
        <f t="shared" si="175"/>
        <v>10.020000000000001</v>
      </c>
      <c r="M63" s="32">
        <v>5</v>
      </c>
      <c r="N63" s="32">
        <f t="shared" si="176"/>
        <v>4.9800000000000004</v>
      </c>
      <c r="O63" s="37">
        <f t="shared" si="177"/>
        <v>12</v>
      </c>
      <c r="P63" s="39">
        <f t="shared" si="178"/>
        <v>246</v>
      </c>
      <c r="Q63" s="39">
        <f t="shared" si="179"/>
        <v>4.0999999999999996</v>
      </c>
      <c r="R63" s="368">
        <f>'Costs per Hr-Mn-Sec'!$F$7</f>
        <v>0.463536</v>
      </c>
      <c r="S63" s="36">
        <f t="shared" si="180"/>
        <v>4.7512439999999998</v>
      </c>
      <c r="T63" s="251">
        <f>'Production Times '!$D$12</f>
        <v>0.62577360000000004</v>
      </c>
      <c r="U63" s="252">
        <f>'Production Times '!$D$6</f>
        <v>0.4867128</v>
      </c>
      <c r="V63" s="253">
        <f>'Production Times '!$D$10</f>
        <v>0.15451200000000001</v>
      </c>
      <c r="W63" s="575">
        <f t="shared" si="181"/>
        <v>6.018242400000001</v>
      </c>
      <c r="X63" s="37"/>
      <c r="Y63" s="567">
        <f t="shared" si="147"/>
        <v>0</v>
      </c>
      <c r="Z63" s="563">
        <f t="shared" si="114"/>
        <v>0</v>
      </c>
      <c r="AA63" s="564">
        <f t="shared" si="115"/>
        <v>0</v>
      </c>
      <c r="AB63" s="576">
        <f t="shared" si="168"/>
        <v>0</v>
      </c>
      <c r="AC63" s="576">
        <f t="shared" si="170"/>
        <v>6.018242400000001</v>
      </c>
      <c r="AD63" s="415">
        <v>1.25</v>
      </c>
      <c r="AE63" s="417">
        <v>1.5</v>
      </c>
      <c r="AF63" s="419">
        <v>2</v>
      </c>
      <c r="AG63" s="416">
        <f t="shared" si="132"/>
        <v>7.5228030000000015</v>
      </c>
      <c r="AH63" s="418">
        <f t="shared" si="182"/>
        <v>9.027363600000001</v>
      </c>
      <c r="AI63" s="420">
        <f t="shared" si="169"/>
        <v>0</v>
      </c>
      <c r="AJ63" s="466">
        <f t="shared" si="183"/>
        <v>12.036484800000002</v>
      </c>
    </row>
    <row r="64" spans="1:36" ht="14.4" x14ac:dyDescent="0.3">
      <c r="A64" s="37"/>
      <c r="B64" s="32">
        <v>48</v>
      </c>
      <c r="C64" s="261">
        <v>2</v>
      </c>
      <c r="D64" s="364">
        <v>12000</v>
      </c>
      <c r="E64" s="38">
        <f t="shared" si="0"/>
        <v>24</v>
      </c>
      <c r="F64" s="38">
        <f t="shared" si="1"/>
        <v>24</v>
      </c>
      <c r="G64" s="33">
        <v>750</v>
      </c>
      <c r="H64" s="38">
        <f t="shared" si="2"/>
        <v>16</v>
      </c>
      <c r="I64" s="32">
        <v>15</v>
      </c>
      <c r="J64" s="37">
        <f t="shared" si="41"/>
        <v>24</v>
      </c>
      <c r="K64" s="32">
        <v>5</v>
      </c>
      <c r="L64" s="37">
        <f t="shared" si="4"/>
        <v>20.040000000000003</v>
      </c>
      <c r="M64" s="32">
        <v>5</v>
      </c>
      <c r="N64" s="32">
        <f t="shared" si="5"/>
        <v>9.9600000000000009</v>
      </c>
      <c r="O64" s="37">
        <f t="shared" si="42"/>
        <v>24</v>
      </c>
      <c r="P64" s="39">
        <f t="shared" si="6"/>
        <v>477</v>
      </c>
      <c r="Q64" s="39">
        <f t="shared" si="7"/>
        <v>7.95</v>
      </c>
      <c r="R64" s="368">
        <f>'Costs per Hr-Mn-Sec'!$F$7</f>
        <v>0.463536</v>
      </c>
      <c r="S64" s="36">
        <f t="shared" si="43"/>
        <v>4.6063890000000001</v>
      </c>
      <c r="T64" s="251">
        <f>'Production Times '!$D$12</f>
        <v>0.62577360000000004</v>
      </c>
      <c r="U64" s="252">
        <f>'Production Times '!$D$6</f>
        <v>0.4867128</v>
      </c>
      <c r="V64" s="253">
        <f>'Production Times '!$D$10</f>
        <v>0.15451200000000001</v>
      </c>
      <c r="W64" s="575">
        <f t="shared" si="181"/>
        <v>5.8733874000000013</v>
      </c>
      <c r="X64" s="37"/>
      <c r="Y64" s="567">
        <f t="shared" si="147"/>
        <v>0</v>
      </c>
      <c r="Z64" s="563">
        <f t="shared" si="114"/>
        <v>0</v>
      </c>
      <c r="AA64" s="564">
        <f t="shared" si="115"/>
        <v>0</v>
      </c>
      <c r="AB64" s="576">
        <f t="shared" si="168"/>
        <v>0</v>
      </c>
      <c r="AC64" s="576">
        <f t="shared" si="170"/>
        <v>5.8733874000000013</v>
      </c>
      <c r="AD64" s="415">
        <v>1.25</v>
      </c>
      <c r="AE64" s="417">
        <v>1.5</v>
      </c>
      <c r="AF64" s="419">
        <v>2</v>
      </c>
      <c r="AG64" s="416">
        <f t="shared" si="132"/>
        <v>7.3417342500000018</v>
      </c>
      <c r="AH64" s="418">
        <f t="shared" si="182"/>
        <v>8.8100811000000014</v>
      </c>
      <c r="AI64" s="420">
        <f t="shared" si="169"/>
        <v>0</v>
      </c>
      <c r="AJ64" s="466">
        <f t="shared" si="183"/>
        <v>11.746774800000003</v>
      </c>
    </row>
    <row r="65" spans="1:37" ht="14.4" x14ac:dyDescent="0.3">
      <c r="A65" s="37"/>
      <c r="B65" s="32">
        <v>72</v>
      </c>
      <c r="C65" s="261">
        <v>2</v>
      </c>
      <c r="D65" s="364">
        <v>12000</v>
      </c>
      <c r="E65" s="38">
        <f t="shared" si="0"/>
        <v>36</v>
      </c>
      <c r="F65" s="38">
        <f t="shared" si="1"/>
        <v>36</v>
      </c>
      <c r="G65" s="33">
        <v>750</v>
      </c>
      <c r="H65" s="38">
        <f t="shared" si="2"/>
        <v>16</v>
      </c>
      <c r="I65" s="32">
        <v>15</v>
      </c>
      <c r="J65" s="37">
        <f t="shared" si="41"/>
        <v>36</v>
      </c>
      <c r="K65" s="32">
        <v>5</v>
      </c>
      <c r="L65" s="37">
        <f t="shared" si="4"/>
        <v>30.060000000000002</v>
      </c>
      <c r="M65" s="32">
        <v>5</v>
      </c>
      <c r="N65" s="32">
        <f t="shared" si="5"/>
        <v>14.940000000000001</v>
      </c>
      <c r="O65" s="37">
        <f t="shared" si="42"/>
        <v>36</v>
      </c>
      <c r="P65" s="39">
        <f t="shared" si="6"/>
        <v>708</v>
      </c>
      <c r="Q65" s="39">
        <f t="shared" si="7"/>
        <v>11.8</v>
      </c>
      <c r="R65" s="368">
        <f>'Costs per Hr-Mn-Sec'!$F$7</f>
        <v>0.463536</v>
      </c>
      <c r="S65" s="36">
        <f t="shared" si="43"/>
        <v>4.5581040000000002</v>
      </c>
      <c r="T65" s="251">
        <f>'Production Times '!$D$12</f>
        <v>0.62577360000000004</v>
      </c>
      <c r="U65" s="252">
        <f>'Production Times '!$D$6</f>
        <v>0.4867128</v>
      </c>
      <c r="V65" s="253">
        <f>'Production Times '!$D$10</f>
        <v>0.15451200000000001</v>
      </c>
      <c r="W65" s="575">
        <f t="shared" si="181"/>
        <v>5.8251024000000013</v>
      </c>
      <c r="X65" s="37"/>
      <c r="Y65" s="567">
        <f t="shared" si="147"/>
        <v>0</v>
      </c>
      <c r="Z65" s="563">
        <f t="shared" si="114"/>
        <v>0</v>
      </c>
      <c r="AA65" s="564">
        <f t="shared" si="115"/>
        <v>0</v>
      </c>
      <c r="AB65" s="576">
        <f t="shared" ref="AB65:AB67" si="184">SUM(AA65)</f>
        <v>0</v>
      </c>
      <c r="AC65" s="576">
        <f t="shared" si="170"/>
        <v>5.8251024000000013</v>
      </c>
      <c r="AD65" s="415">
        <v>1.25</v>
      </c>
      <c r="AE65" s="417">
        <v>1.5</v>
      </c>
      <c r="AF65" s="419">
        <v>2</v>
      </c>
      <c r="AG65" s="416">
        <f t="shared" si="132"/>
        <v>7.2813780000000019</v>
      </c>
      <c r="AH65" s="418">
        <f t="shared" si="182"/>
        <v>8.7376536000000016</v>
      </c>
      <c r="AI65" s="420">
        <f t="shared" si="169"/>
        <v>0</v>
      </c>
      <c r="AJ65" s="466">
        <f t="shared" si="183"/>
        <v>11.650204800000003</v>
      </c>
    </row>
    <row r="66" spans="1:37" ht="14.4" x14ac:dyDescent="0.3">
      <c r="A66" s="37"/>
      <c r="B66" s="37">
        <v>144</v>
      </c>
      <c r="C66" s="261">
        <v>2</v>
      </c>
      <c r="D66" s="364">
        <v>12000</v>
      </c>
      <c r="E66" s="38">
        <f t="shared" si="0"/>
        <v>72</v>
      </c>
      <c r="F66" s="38">
        <f t="shared" si="1"/>
        <v>72</v>
      </c>
      <c r="G66" s="33">
        <v>750</v>
      </c>
      <c r="H66" s="38">
        <f t="shared" si="2"/>
        <v>16</v>
      </c>
      <c r="I66" s="32">
        <v>15</v>
      </c>
      <c r="J66" s="37">
        <f t="shared" si="41"/>
        <v>72</v>
      </c>
      <c r="K66" s="32">
        <v>5</v>
      </c>
      <c r="L66" s="37">
        <f t="shared" si="4"/>
        <v>60.120000000000005</v>
      </c>
      <c r="M66" s="32">
        <v>5</v>
      </c>
      <c r="N66" s="32">
        <f t="shared" si="5"/>
        <v>29.880000000000003</v>
      </c>
      <c r="O66" s="37">
        <f t="shared" si="42"/>
        <v>72</v>
      </c>
      <c r="P66" s="39">
        <f t="shared" si="6"/>
        <v>1401</v>
      </c>
      <c r="Q66" s="39">
        <f t="shared" si="7"/>
        <v>23.35</v>
      </c>
      <c r="R66" s="368">
        <f>'Costs per Hr-Mn-Sec'!$F$7</f>
        <v>0.463536</v>
      </c>
      <c r="S66" s="36">
        <f t="shared" si="43"/>
        <v>4.5098190000000002</v>
      </c>
      <c r="T66" s="251">
        <f>'Production Times '!$D$12</f>
        <v>0.62577360000000004</v>
      </c>
      <c r="U66" s="252">
        <f>'Production Times '!$D$6</f>
        <v>0.4867128</v>
      </c>
      <c r="V66" s="253">
        <f>'Production Times '!$D$10</f>
        <v>0.15451200000000001</v>
      </c>
      <c r="W66" s="575">
        <f t="shared" si="181"/>
        <v>5.7768174000000014</v>
      </c>
      <c r="X66" s="37"/>
      <c r="Y66" s="567">
        <f t="shared" si="147"/>
        <v>0</v>
      </c>
      <c r="Z66" s="563">
        <f t="shared" si="114"/>
        <v>0</v>
      </c>
      <c r="AA66" s="564">
        <f t="shared" si="115"/>
        <v>0</v>
      </c>
      <c r="AB66" s="576">
        <f t="shared" si="184"/>
        <v>0</v>
      </c>
      <c r="AC66" s="576">
        <f t="shared" si="170"/>
        <v>5.7768174000000014</v>
      </c>
      <c r="AD66" s="415">
        <v>1.25</v>
      </c>
      <c r="AE66" s="417">
        <v>1.5</v>
      </c>
      <c r="AF66" s="419">
        <v>2</v>
      </c>
      <c r="AG66" s="416">
        <f t="shared" si="132"/>
        <v>7.221021750000002</v>
      </c>
      <c r="AH66" s="418">
        <f t="shared" si="182"/>
        <v>8.6652261000000017</v>
      </c>
      <c r="AI66" s="420">
        <f t="shared" si="169"/>
        <v>0</v>
      </c>
      <c r="AJ66" s="466">
        <f t="shared" si="183"/>
        <v>11.553634800000003</v>
      </c>
    </row>
    <row r="67" spans="1:37" ht="14.4" x14ac:dyDescent="0.3">
      <c r="A67" s="37"/>
      <c r="B67" s="37">
        <v>288</v>
      </c>
      <c r="C67" s="261">
        <v>2</v>
      </c>
      <c r="D67" s="364">
        <v>12000</v>
      </c>
      <c r="E67" s="38">
        <f t="shared" si="0"/>
        <v>144</v>
      </c>
      <c r="F67" s="38">
        <f t="shared" si="1"/>
        <v>144</v>
      </c>
      <c r="G67" s="33">
        <v>750</v>
      </c>
      <c r="H67" s="38">
        <f t="shared" si="2"/>
        <v>16</v>
      </c>
      <c r="I67" s="32">
        <v>15</v>
      </c>
      <c r="J67" s="37">
        <f t="shared" si="41"/>
        <v>144</v>
      </c>
      <c r="K67" s="32">
        <v>5</v>
      </c>
      <c r="L67" s="37">
        <f t="shared" si="4"/>
        <v>120.24000000000001</v>
      </c>
      <c r="M67" s="32">
        <v>5</v>
      </c>
      <c r="N67" s="32">
        <f t="shared" si="5"/>
        <v>59.760000000000005</v>
      </c>
      <c r="O67" s="37">
        <f t="shared" si="42"/>
        <v>144</v>
      </c>
      <c r="P67" s="39">
        <f t="shared" si="6"/>
        <v>2787</v>
      </c>
      <c r="Q67" s="39">
        <f t="shared" si="7"/>
        <v>46.45</v>
      </c>
      <c r="R67" s="368">
        <f>'Costs per Hr-Mn-Sec'!$F$7</f>
        <v>0.463536</v>
      </c>
      <c r="S67" s="36">
        <f t="shared" si="43"/>
        <v>4.4856765000000003</v>
      </c>
      <c r="T67" s="251">
        <f>'Production Times '!$D$12</f>
        <v>0.62577360000000004</v>
      </c>
      <c r="U67" s="252">
        <f>'Production Times '!$D$6</f>
        <v>0.4867128</v>
      </c>
      <c r="V67" s="253">
        <f>'Production Times '!$D$10</f>
        <v>0.15451200000000001</v>
      </c>
      <c r="W67" s="575">
        <f t="shared" si="181"/>
        <v>5.7526749000000015</v>
      </c>
      <c r="X67" s="37"/>
      <c r="Y67" s="567">
        <f t="shared" si="147"/>
        <v>0</v>
      </c>
      <c r="Z67" s="563">
        <f t="shared" si="114"/>
        <v>0</v>
      </c>
      <c r="AA67" s="564">
        <f t="shared" si="115"/>
        <v>0</v>
      </c>
      <c r="AB67" s="576">
        <f t="shared" si="184"/>
        <v>0</v>
      </c>
      <c r="AC67" s="576">
        <f t="shared" si="170"/>
        <v>5.7526749000000015</v>
      </c>
      <c r="AD67" s="415">
        <v>1.25</v>
      </c>
      <c r="AE67" s="417">
        <v>1.5</v>
      </c>
      <c r="AF67" s="419">
        <v>2</v>
      </c>
      <c r="AG67" s="416">
        <f t="shared" si="132"/>
        <v>7.1908436250000021</v>
      </c>
      <c r="AH67" s="418">
        <f t="shared" si="182"/>
        <v>8.6290123500000018</v>
      </c>
      <c r="AI67" s="420">
        <f t="shared" si="169"/>
        <v>0</v>
      </c>
      <c r="AJ67" s="466">
        <f t="shared" si="183"/>
        <v>11.505349800000003</v>
      </c>
    </row>
    <row r="68" spans="1:37" ht="14.4" x14ac:dyDescent="0.3">
      <c r="A68" s="40"/>
      <c r="B68" s="264">
        <v>1</v>
      </c>
      <c r="C68" s="254">
        <v>1</v>
      </c>
      <c r="D68" s="264">
        <v>14000</v>
      </c>
      <c r="E68" s="266">
        <f t="shared" si="0"/>
        <v>1</v>
      </c>
      <c r="F68" s="266">
        <f t="shared" si="1"/>
        <v>1</v>
      </c>
      <c r="G68" s="266">
        <v>750</v>
      </c>
      <c r="H68" s="266">
        <f t="shared" si="2"/>
        <v>18.666666666666668</v>
      </c>
      <c r="I68" s="264">
        <v>15</v>
      </c>
      <c r="J68" s="264">
        <f t="shared" si="41"/>
        <v>0.5</v>
      </c>
      <c r="K68" s="264">
        <v>5</v>
      </c>
      <c r="L68" s="264">
        <f t="shared" si="4"/>
        <v>0.83500000000000008</v>
      </c>
      <c r="M68" s="264">
        <v>5</v>
      </c>
      <c r="N68" s="264">
        <f t="shared" si="5"/>
        <v>0.41500000000000004</v>
      </c>
      <c r="O68" s="264">
        <f t="shared" si="42"/>
        <v>0.5</v>
      </c>
      <c r="P68" s="267">
        <f t="shared" si="6"/>
        <v>35.916666666666671</v>
      </c>
      <c r="Q68" s="267">
        <f t="shared" si="7"/>
        <v>0.5986111111111112</v>
      </c>
      <c r="R68" s="259">
        <f>'Costs per Hr-Mn-Sec'!$F$7</f>
        <v>0.463536</v>
      </c>
      <c r="S68" s="268">
        <f t="shared" si="43"/>
        <v>16.648668000000001</v>
      </c>
      <c r="T68" s="377">
        <f>'Production Times '!$D$12</f>
        <v>0.62577360000000004</v>
      </c>
      <c r="U68" s="378">
        <f>'Production Times '!$D$6</f>
        <v>0.4867128</v>
      </c>
      <c r="V68" s="264">
        <f>'Production Times '!$D$10</f>
        <v>0.15451200000000001</v>
      </c>
      <c r="W68" s="270">
        <f>SUM(S68:V68)</f>
        <v>17.915666399999999</v>
      </c>
      <c r="X68" s="264"/>
      <c r="Y68" s="568">
        <f t="shared" si="147"/>
        <v>0</v>
      </c>
      <c r="Z68" s="569">
        <f t="shared" si="114"/>
        <v>0</v>
      </c>
      <c r="AA68" s="570">
        <f t="shared" si="115"/>
        <v>0</v>
      </c>
      <c r="AB68" s="269">
        <f t="shared" ref="AB68:AB73" si="185">SUM(AA68)</f>
        <v>0</v>
      </c>
      <c r="AC68" s="269">
        <f>W68+AB68</f>
        <v>17.915666399999999</v>
      </c>
      <c r="AD68" s="421">
        <v>1.25</v>
      </c>
      <c r="AE68" s="421">
        <v>1.5</v>
      </c>
      <c r="AF68" s="421">
        <v>2</v>
      </c>
      <c r="AG68" s="270">
        <f t="shared" si="132"/>
        <v>22.394582999999997</v>
      </c>
      <c r="AH68" s="270">
        <f>AC68*AE68</f>
        <v>26.873499599999999</v>
      </c>
      <c r="AI68" s="422">
        <f t="shared" ref="AI68:AI76" si="186">AB68*AF68</f>
        <v>0</v>
      </c>
      <c r="AJ68" s="270">
        <f>AC68*AF68</f>
        <v>35.831332799999998</v>
      </c>
    </row>
    <row r="69" spans="1:37" ht="14.4" x14ac:dyDescent="0.3">
      <c r="A69" s="37"/>
      <c r="B69" s="32">
        <v>2</v>
      </c>
      <c r="C69" s="261">
        <v>2</v>
      </c>
      <c r="D69" s="32">
        <v>14000</v>
      </c>
      <c r="E69" s="38">
        <f t="shared" si="0"/>
        <v>1</v>
      </c>
      <c r="F69" s="38">
        <f t="shared" si="1"/>
        <v>1</v>
      </c>
      <c r="G69" s="33">
        <v>750</v>
      </c>
      <c r="H69" s="38">
        <f>D69/G69</f>
        <v>18.666666666666668</v>
      </c>
      <c r="I69" s="32">
        <v>15</v>
      </c>
      <c r="J69" s="37">
        <f t="shared" si="41"/>
        <v>1</v>
      </c>
      <c r="K69" s="32">
        <v>5</v>
      </c>
      <c r="L69" s="37">
        <f t="shared" si="4"/>
        <v>0.83500000000000008</v>
      </c>
      <c r="M69" s="32">
        <v>5</v>
      </c>
      <c r="N69" s="32">
        <f t="shared" si="5"/>
        <v>0.41500000000000004</v>
      </c>
      <c r="O69" s="37">
        <f t="shared" si="42"/>
        <v>1</v>
      </c>
      <c r="P69" s="39">
        <f t="shared" si="6"/>
        <v>36.916666666666671</v>
      </c>
      <c r="Q69" s="39">
        <f t="shared" si="7"/>
        <v>0.61527777777777781</v>
      </c>
      <c r="R69" s="368">
        <f>'Costs per Hr-Mn-Sec'!$F$7</f>
        <v>0.463536</v>
      </c>
      <c r="S69" s="36">
        <f t="shared" si="43"/>
        <v>8.556102000000001</v>
      </c>
      <c r="T69" s="251">
        <f>'Production Times '!$D$12</f>
        <v>0.62577360000000004</v>
      </c>
      <c r="U69" s="252">
        <f>'Production Times '!$D$6</f>
        <v>0.4867128</v>
      </c>
      <c r="V69" s="253">
        <f>'Production Times '!$D$10</f>
        <v>0.15451200000000001</v>
      </c>
      <c r="W69" s="575">
        <f>SUM(S69:V69)</f>
        <v>9.8231004000000013</v>
      </c>
      <c r="X69" s="37"/>
      <c r="Y69" s="567">
        <f t="shared" si="147"/>
        <v>0</v>
      </c>
      <c r="Z69" s="563">
        <f t="shared" si="114"/>
        <v>0</v>
      </c>
      <c r="AA69" s="564">
        <f t="shared" si="115"/>
        <v>0</v>
      </c>
      <c r="AB69" s="576">
        <f t="shared" si="185"/>
        <v>0</v>
      </c>
      <c r="AC69" s="576">
        <f t="shared" ref="AC69:AC76" si="187">W69+AB69</f>
        <v>9.8231004000000013</v>
      </c>
      <c r="AD69" s="415">
        <v>1.25</v>
      </c>
      <c r="AE69" s="417">
        <v>1.5</v>
      </c>
      <c r="AF69" s="419">
        <v>2</v>
      </c>
      <c r="AG69" s="416">
        <f t="shared" si="132"/>
        <v>12.278875500000002</v>
      </c>
      <c r="AH69" s="418">
        <f>AC69*AE69</f>
        <v>14.734650600000002</v>
      </c>
      <c r="AI69" s="420">
        <f t="shared" si="186"/>
        <v>0</v>
      </c>
      <c r="AJ69" s="466">
        <f>AC69*AF69</f>
        <v>19.646200800000003</v>
      </c>
    </row>
    <row r="70" spans="1:37" ht="14.4" x14ac:dyDescent="0.3">
      <c r="A70" s="37"/>
      <c r="B70" s="32">
        <v>6</v>
      </c>
      <c r="C70" s="261">
        <v>2</v>
      </c>
      <c r="D70" s="32">
        <v>14000</v>
      </c>
      <c r="E70" s="38">
        <f t="shared" ref="E70:E72" si="188">B70/C70</f>
        <v>3</v>
      </c>
      <c r="F70" s="38">
        <f t="shared" ref="F70:F72" si="189">ROUNDUP(E70,0)</f>
        <v>3</v>
      </c>
      <c r="G70" s="33">
        <v>750</v>
      </c>
      <c r="H70" s="38">
        <f t="shared" ref="H70:H72" si="190">D70/G70</f>
        <v>18.666666666666668</v>
      </c>
      <c r="I70" s="32">
        <v>15</v>
      </c>
      <c r="J70" s="37">
        <f t="shared" ref="J70:J72" si="191">B70*0.5</f>
        <v>3</v>
      </c>
      <c r="K70" s="32">
        <v>5</v>
      </c>
      <c r="L70" s="37">
        <f t="shared" ref="L70:L72" si="192">(K70*0.167)*F70</f>
        <v>2.5050000000000003</v>
      </c>
      <c r="M70" s="32">
        <v>5</v>
      </c>
      <c r="N70" s="32">
        <f t="shared" ref="N70:N72" si="193">(M70*E70)*0.083</f>
        <v>1.2450000000000001</v>
      </c>
      <c r="O70" s="37">
        <f t="shared" ref="O70:O72" si="194">(0.5*C70)*F70</f>
        <v>3</v>
      </c>
      <c r="P70" s="39">
        <f t="shared" ref="P70:P72" si="195">(H70*F70)+(I70+J70+L70+N70+O70)</f>
        <v>80.75</v>
      </c>
      <c r="Q70" s="39">
        <f t="shared" ref="Q70:Q72" si="196">P70/60</f>
        <v>1.3458333333333334</v>
      </c>
      <c r="R70" s="368">
        <f>'Costs per Hr-Mn-Sec'!$F$7</f>
        <v>0.463536</v>
      </c>
      <c r="S70" s="36">
        <f t="shared" ref="S70:S72" si="197">(R70*P70)/B70</f>
        <v>6.2384219999999999</v>
      </c>
      <c r="T70" s="251">
        <f>'Production Times '!$D$12</f>
        <v>0.62577360000000004</v>
      </c>
      <c r="U70" s="252">
        <f>'Production Times '!$D$6</f>
        <v>0.4867128</v>
      </c>
      <c r="V70" s="253">
        <f>'Production Times '!$D$10</f>
        <v>0.15451200000000001</v>
      </c>
      <c r="W70" s="575">
        <f t="shared" ref="W70:W76" si="198">SUM(S70:V70)</f>
        <v>7.5054204000000011</v>
      </c>
      <c r="X70" s="37"/>
      <c r="Y70" s="567">
        <f t="shared" si="147"/>
        <v>0</v>
      </c>
      <c r="Z70" s="563">
        <f t="shared" si="114"/>
        <v>0</v>
      </c>
      <c r="AA70" s="564">
        <f t="shared" si="115"/>
        <v>0</v>
      </c>
      <c r="AB70" s="576">
        <f t="shared" si="185"/>
        <v>0</v>
      </c>
      <c r="AC70" s="576">
        <f t="shared" si="187"/>
        <v>7.5054204000000011</v>
      </c>
      <c r="AD70" s="415">
        <v>1.25</v>
      </c>
      <c r="AE70" s="417">
        <v>1.5</v>
      </c>
      <c r="AF70" s="419">
        <v>2</v>
      </c>
      <c r="AG70" s="416">
        <f t="shared" si="132"/>
        <v>9.3817755000000016</v>
      </c>
      <c r="AH70" s="418">
        <f t="shared" ref="AH70:AH76" si="199">AC70*AE70</f>
        <v>11.258130600000001</v>
      </c>
      <c r="AI70" s="420">
        <f t="shared" si="186"/>
        <v>0</v>
      </c>
      <c r="AJ70" s="466">
        <f t="shared" ref="AJ70:AJ76" si="200">AC70*AF70</f>
        <v>15.010840800000002</v>
      </c>
    </row>
    <row r="71" spans="1:37" ht="14.4" x14ac:dyDescent="0.3">
      <c r="A71" s="37"/>
      <c r="B71" s="32">
        <v>12</v>
      </c>
      <c r="C71" s="261">
        <v>2</v>
      </c>
      <c r="D71" s="32">
        <v>14000</v>
      </c>
      <c r="E71" s="38">
        <f t="shared" si="188"/>
        <v>6</v>
      </c>
      <c r="F71" s="38">
        <f t="shared" si="189"/>
        <v>6</v>
      </c>
      <c r="G71" s="33">
        <v>750</v>
      </c>
      <c r="H71" s="38">
        <f t="shared" si="190"/>
        <v>18.666666666666668</v>
      </c>
      <c r="I71" s="32">
        <v>15</v>
      </c>
      <c r="J71" s="37">
        <f t="shared" si="191"/>
        <v>6</v>
      </c>
      <c r="K71" s="32">
        <v>5</v>
      </c>
      <c r="L71" s="37">
        <f t="shared" si="192"/>
        <v>5.0100000000000007</v>
      </c>
      <c r="M71" s="32">
        <v>5</v>
      </c>
      <c r="N71" s="32">
        <f t="shared" si="193"/>
        <v>2.4900000000000002</v>
      </c>
      <c r="O71" s="37">
        <f t="shared" si="194"/>
        <v>6</v>
      </c>
      <c r="P71" s="39">
        <f t="shared" si="195"/>
        <v>146.5</v>
      </c>
      <c r="Q71" s="39">
        <f t="shared" si="196"/>
        <v>2.4416666666666669</v>
      </c>
      <c r="R71" s="368">
        <f>'Costs per Hr-Mn-Sec'!$F$7</f>
        <v>0.463536</v>
      </c>
      <c r="S71" s="36">
        <f t="shared" si="197"/>
        <v>5.6590020000000001</v>
      </c>
      <c r="T71" s="251">
        <f>'Production Times '!$D$12</f>
        <v>0.62577360000000004</v>
      </c>
      <c r="U71" s="252">
        <f>'Production Times '!$D$6</f>
        <v>0.4867128</v>
      </c>
      <c r="V71" s="253">
        <f>'Production Times '!$D$10</f>
        <v>0.15451200000000001</v>
      </c>
      <c r="W71" s="575">
        <f t="shared" si="198"/>
        <v>6.9260004000000004</v>
      </c>
      <c r="X71" s="37"/>
      <c r="Y71" s="567">
        <f t="shared" si="147"/>
        <v>0</v>
      </c>
      <c r="Z71" s="563">
        <f t="shared" si="114"/>
        <v>0</v>
      </c>
      <c r="AA71" s="564">
        <f t="shared" si="115"/>
        <v>0</v>
      </c>
      <c r="AB71" s="576">
        <f t="shared" si="185"/>
        <v>0</v>
      </c>
      <c r="AC71" s="576">
        <f t="shared" si="187"/>
        <v>6.9260004000000004</v>
      </c>
      <c r="AD71" s="415">
        <v>1.25</v>
      </c>
      <c r="AE71" s="417">
        <v>1.5</v>
      </c>
      <c r="AF71" s="419">
        <v>2</v>
      </c>
      <c r="AG71" s="416">
        <f t="shared" si="132"/>
        <v>8.6575005000000012</v>
      </c>
      <c r="AH71" s="418">
        <f t="shared" si="199"/>
        <v>10.389000600000001</v>
      </c>
      <c r="AI71" s="420">
        <f t="shared" si="186"/>
        <v>0</v>
      </c>
      <c r="AJ71" s="466">
        <f t="shared" si="200"/>
        <v>13.852000800000001</v>
      </c>
    </row>
    <row r="72" spans="1:37" ht="14.4" x14ac:dyDescent="0.3">
      <c r="A72" s="37"/>
      <c r="B72" s="32">
        <v>24</v>
      </c>
      <c r="C72" s="261">
        <v>2</v>
      </c>
      <c r="D72" s="32">
        <v>14000</v>
      </c>
      <c r="E72" s="38">
        <f t="shared" si="188"/>
        <v>12</v>
      </c>
      <c r="F72" s="38">
        <f t="shared" si="189"/>
        <v>12</v>
      </c>
      <c r="G72" s="33">
        <v>750</v>
      </c>
      <c r="H72" s="38">
        <f t="shared" si="190"/>
        <v>18.666666666666668</v>
      </c>
      <c r="I72" s="32">
        <v>15</v>
      </c>
      <c r="J72" s="37">
        <f t="shared" si="191"/>
        <v>12</v>
      </c>
      <c r="K72" s="32">
        <v>5</v>
      </c>
      <c r="L72" s="37">
        <f t="shared" si="192"/>
        <v>10.020000000000001</v>
      </c>
      <c r="M72" s="32">
        <v>5</v>
      </c>
      <c r="N72" s="32">
        <f t="shared" si="193"/>
        <v>4.9800000000000004</v>
      </c>
      <c r="O72" s="37">
        <f t="shared" si="194"/>
        <v>12</v>
      </c>
      <c r="P72" s="39">
        <f t="shared" si="195"/>
        <v>278</v>
      </c>
      <c r="Q72" s="39">
        <f t="shared" si="196"/>
        <v>4.6333333333333337</v>
      </c>
      <c r="R72" s="368">
        <f>'Costs per Hr-Mn-Sec'!$F$7</f>
        <v>0.463536</v>
      </c>
      <c r="S72" s="36">
        <f t="shared" si="197"/>
        <v>5.3692920000000006</v>
      </c>
      <c r="T72" s="251">
        <f>'Production Times '!$D$12</f>
        <v>0.62577360000000004</v>
      </c>
      <c r="U72" s="252">
        <f>'Production Times '!$D$6</f>
        <v>0.4867128</v>
      </c>
      <c r="V72" s="253">
        <f>'Production Times '!$D$10</f>
        <v>0.15451200000000001</v>
      </c>
      <c r="W72" s="575">
        <f t="shared" si="198"/>
        <v>6.6362904000000009</v>
      </c>
      <c r="X72" s="37"/>
      <c r="Y72" s="567">
        <f t="shared" si="147"/>
        <v>0</v>
      </c>
      <c r="Z72" s="563">
        <f t="shared" si="114"/>
        <v>0</v>
      </c>
      <c r="AA72" s="564">
        <f t="shared" si="115"/>
        <v>0</v>
      </c>
      <c r="AB72" s="576">
        <f t="shared" si="185"/>
        <v>0</v>
      </c>
      <c r="AC72" s="576">
        <f t="shared" si="187"/>
        <v>6.6362904000000009</v>
      </c>
      <c r="AD72" s="415">
        <v>1.25</v>
      </c>
      <c r="AE72" s="417">
        <v>1.5</v>
      </c>
      <c r="AF72" s="419">
        <v>2</v>
      </c>
      <c r="AG72" s="416">
        <f t="shared" si="132"/>
        <v>8.2953630000000018</v>
      </c>
      <c r="AH72" s="418">
        <f t="shared" si="199"/>
        <v>9.9544356000000018</v>
      </c>
      <c r="AI72" s="420">
        <f t="shared" si="186"/>
        <v>0</v>
      </c>
      <c r="AJ72" s="466">
        <f t="shared" si="200"/>
        <v>13.272580800000002</v>
      </c>
    </row>
    <row r="73" spans="1:37" ht="14.4" x14ac:dyDescent="0.3">
      <c r="A73" s="37"/>
      <c r="B73" s="32">
        <v>48</v>
      </c>
      <c r="C73" s="261">
        <v>2</v>
      </c>
      <c r="D73" s="32">
        <v>14000</v>
      </c>
      <c r="E73" s="38">
        <f t="shared" si="0"/>
        <v>24</v>
      </c>
      <c r="F73" s="38">
        <f t="shared" si="1"/>
        <v>24</v>
      </c>
      <c r="G73" s="33">
        <v>750</v>
      </c>
      <c r="H73" s="38">
        <f>D73/G73</f>
        <v>18.666666666666668</v>
      </c>
      <c r="I73" s="32">
        <v>15</v>
      </c>
      <c r="J73" s="37">
        <f t="shared" si="41"/>
        <v>24</v>
      </c>
      <c r="K73" s="32">
        <v>5</v>
      </c>
      <c r="L73" s="37">
        <f t="shared" si="4"/>
        <v>20.040000000000003</v>
      </c>
      <c r="M73" s="32">
        <v>5</v>
      </c>
      <c r="N73" s="32">
        <f t="shared" si="5"/>
        <v>9.9600000000000009</v>
      </c>
      <c r="O73" s="37">
        <f t="shared" si="42"/>
        <v>24</v>
      </c>
      <c r="P73" s="39">
        <f t="shared" si="6"/>
        <v>541</v>
      </c>
      <c r="Q73" s="39">
        <f t="shared" si="7"/>
        <v>9.0166666666666675</v>
      </c>
      <c r="R73" s="368">
        <f>'Costs per Hr-Mn-Sec'!$F$7</f>
        <v>0.463536</v>
      </c>
      <c r="S73" s="36">
        <f t="shared" si="43"/>
        <v>5.224437</v>
      </c>
      <c r="T73" s="251">
        <f>'Production Times '!$D$12</f>
        <v>0.62577360000000004</v>
      </c>
      <c r="U73" s="252">
        <f>'Production Times '!$D$6</f>
        <v>0.4867128</v>
      </c>
      <c r="V73" s="253">
        <f>'Production Times '!$D$10</f>
        <v>0.15451200000000001</v>
      </c>
      <c r="W73" s="575">
        <f t="shared" si="198"/>
        <v>6.4914354000000012</v>
      </c>
      <c r="X73" s="37"/>
      <c r="Y73" s="567">
        <f t="shared" si="147"/>
        <v>0</v>
      </c>
      <c r="Z73" s="563">
        <f t="shared" si="114"/>
        <v>0</v>
      </c>
      <c r="AA73" s="564">
        <f t="shared" si="115"/>
        <v>0</v>
      </c>
      <c r="AB73" s="576">
        <f t="shared" si="185"/>
        <v>0</v>
      </c>
      <c r="AC73" s="576">
        <f t="shared" si="187"/>
        <v>6.4914354000000012</v>
      </c>
      <c r="AD73" s="415">
        <v>1.25</v>
      </c>
      <c r="AE73" s="417">
        <v>1.5</v>
      </c>
      <c r="AF73" s="419">
        <v>2</v>
      </c>
      <c r="AG73" s="416">
        <f t="shared" si="132"/>
        <v>8.1142942500000022</v>
      </c>
      <c r="AH73" s="418">
        <f t="shared" si="199"/>
        <v>9.7371531000000022</v>
      </c>
      <c r="AI73" s="420">
        <f t="shared" si="186"/>
        <v>0</v>
      </c>
      <c r="AJ73" s="466">
        <f t="shared" si="200"/>
        <v>12.982870800000002</v>
      </c>
    </row>
    <row r="74" spans="1:37" ht="14.4" x14ac:dyDescent="0.3">
      <c r="A74" s="37"/>
      <c r="B74" s="32">
        <v>72</v>
      </c>
      <c r="C74" s="261">
        <v>2</v>
      </c>
      <c r="D74" s="32">
        <v>14000</v>
      </c>
      <c r="E74" s="38">
        <f t="shared" si="0"/>
        <v>36</v>
      </c>
      <c r="F74" s="38">
        <f t="shared" si="1"/>
        <v>36</v>
      </c>
      <c r="G74" s="33">
        <v>750</v>
      </c>
      <c r="H74" s="38">
        <f t="shared" si="2"/>
        <v>18.666666666666668</v>
      </c>
      <c r="I74" s="32">
        <v>15</v>
      </c>
      <c r="J74" s="37">
        <f t="shared" si="41"/>
        <v>36</v>
      </c>
      <c r="K74" s="32">
        <v>5</v>
      </c>
      <c r="L74" s="37">
        <f t="shared" si="4"/>
        <v>30.060000000000002</v>
      </c>
      <c r="M74" s="32">
        <v>5</v>
      </c>
      <c r="N74" s="32">
        <f t="shared" si="5"/>
        <v>14.940000000000001</v>
      </c>
      <c r="O74" s="37">
        <f t="shared" si="42"/>
        <v>36</v>
      </c>
      <c r="P74" s="39">
        <f t="shared" si="6"/>
        <v>804</v>
      </c>
      <c r="Q74" s="39">
        <f t="shared" si="7"/>
        <v>13.4</v>
      </c>
      <c r="R74" s="368">
        <f>'Costs per Hr-Mn-Sec'!$F$7</f>
        <v>0.463536</v>
      </c>
      <c r="S74" s="36">
        <f t="shared" si="43"/>
        <v>5.1761520000000001</v>
      </c>
      <c r="T74" s="251">
        <f>'Production Times '!$D$12</f>
        <v>0.62577360000000004</v>
      </c>
      <c r="U74" s="252">
        <f>'Production Times '!$D$6</f>
        <v>0.4867128</v>
      </c>
      <c r="V74" s="253">
        <f>'Production Times '!$D$10</f>
        <v>0.15451200000000001</v>
      </c>
      <c r="W74" s="575">
        <f t="shared" si="198"/>
        <v>6.4431504000000013</v>
      </c>
      <c r="X74" s="37"/>
      <c r="Y74" s="567">
        <f t="shared" si="147"/>
        <v>0</v>
      </c>
      <c r="Z74" s="563">
        <f t="shared" si="114"/>
        <v>0</v>
      </c>
      <c r="AA74" s="564">
        <f t="shared" si="115"/>
        <v>0</v>
      </c>
      <c r="AB74" s="576">
        <f t="shared" ref="AB74:AB76" si="201">SUM(AA74)</f>
        <v>0</v>
      </c>
      <c r="AC74" s="576">
        <f t="shared" si="187"/>
        <v>6.4431504000000013</v>
      </c>
      <c r="AD74" s="415">
        <v>1.25</v>
      </c>
      <c r="AE74" s="417">
        <v>1.5</v>
      </c>
      <c r="AF74" s="419">
        <v>2</v>
      </c>
      <c r="AG74" s="416">
        <f t="shared" si="132"/>
        <v>8.0539380000000023</v>
      </c>
      <c r="AH74" s="418">
        <f t="shared" si="199"/>
        <v>9.6647256000000024</v>
      </c>
      <c r="AI74" s="420">
        <f t="shared" si="186"/>
        <v>0</v>
      </c>
      <c r="AJ74" s="466">
        <f t="shared" si="200"/>
        <v>12.886300800000003</v>
      </c>
    </row>
    <row r="75" spans="1:37" ht="14.4" x14ac:dyDescent="0.3">
      <c r="A75" s="37"/>
      <c r="B75" s="37">
        <v>144</v>
      </c>
      <c r="C75" s="261">
        <v>2</v>
      </c>
      <c r="D75" s="32">
        <v>14000</v>
      </c>
      <c r="E75" s="38">
        <f t="shared" si="0"/>
        <v>72</v>
      </c>
      <c r="F75" s="38">
        <f t="shared" si="1"/>
        <v>72</v>
      </c>
      <c r="G75" s="33">
        <v>750</v>
      </c>
      <c r="H75" s="38">
        <f t="shared" si="2"/>
        <v>18.666666666666668</v>
      </c>
      <c r="I75" s="32">
        <v>15</v>
      </c>
      <c r="J75" s="37">
        <f t="shared" si="41"/>
        <v>72</v>
      </c>
      <c r="K75" s="32">
        <v>5</v>
      </c>
      <c r="L75" s="37">
        <f t="shared" si="4"/>
        <v>60.120000000000005</v>
      </c>
      <c r="M75" s="32">
        <v>5</v>
      </c>
      <c r="N75" s="32">
        <f t="shared" si="5"/>
        <v>29.880000000000003</v>
      </c>
      <c r="O75" s="37">
        <f t="shared" si="42"/>
        <v>72</v>
      </c>
      <c r="P75" s="39">
        <f t="shared" si="6"/>
        <v>1593</v>
      </c>
      <c r="Q75" s="39">
        <f t="shared" si="7"/>
        <v>26.55</v>
      </c>
      <c r="R75" s="368">
        <f>'Costs per Hr-Mn-Sec'!$F$7</f>
        <v>0.463536</v>
      </c>
      <c r="S75" s="36">
        <f t="shared" si="43"/>
        <v>5.1278670000000002</v>
      </c>
      <c r="T75" s="251">
        <f>'Production Times '!$D$12</f>
        <v>0.62577360000000004</v>
      </c>
      <c r="U75" s="252">
        <f>'Production Times '!$D$6</f>
        <v>0.4867128</v>
      </c>
      <c r="V75" s="253">
        <f>'Production Times '!$D$10</f>
        <v>0.15451200000000001</v>
      </c>
      <c r="W75" s="575">
        <f t="shared" si="198"/>
        <v>6.3948654000000014</v>
      </c>
      <c r="X75" s="37"/>
      <c r="Y75" s="567">
        <f t="shared" si="147"/>
        <v>0</v>
      </c>
      <c r="Z75" s="563">
        <f t="shared" si="114"/>
        <v>0</v>
      </c>
      <c r="AA75" s="564">
        <f t="shared" si="115"/>
        <v>0</v>
      </c>
      <c r="AB75" s="576">
        <f t="shared" si="201"/>
        <v>0</v>
      </c>
      <c r="AC75" s="576">
        <f t="shared" si="187"/>
        <v>6.3948654000000014</v>
      </c>
      <c r="AD75" s="415">
        <v>1.25</v>
      </c>
      <c r="AE75" s="417">
        <v>1.5</v>
      </c>
      <c r="AF75" s="419">
        <v>2</v>
      </c>
      <c r="AG75" s="416">
        <f t="shared" si="132"/>
        <v>7.9935817500000015</v>
      </c>
      <c r="AH75" s="418">
        <f t="shared" si="199"/>
        <v>9.5922981000000025</v>
      </c>
      <c r="AI75" s="420">
        <f t="shared" si="186"/>
        <v>0</v>
      </c>
      <c r="AJ75" s="466">
        <f t="shared" si="200"/>
        <v>12.789730800000003</v>
      </c>
    </row>
    <row r="76" spans="1:37" ht="14.4" x14ac:dyDescent="0.3">
      <c r="A76" s="37"/>
      <c r="B76" s="37">
        <v>288</v>
      </c>
      <c r="C76" s="261">
        <v>2</v>
      </c>
      <c r="D76" s="32">
        <v>14000</v>
      </c>
      <c r="E76" s="38">
        <f t="shared" si="0"/>
        <v>144</v>
      </c>
      <c r="F76" s="38">
        <f t="shared" si="1"/>
        <v>144</v>
      </c>
      <c r="G76" s="33">
        <v>750</v>
      </c>
      <c r="H76" s="38">
        <f t="shared" si="2"/>
        <v>18.666666666666668</v>
      </c>
      <c r="I76" s="32">
        <v>15</v>
      </c>
      <c r="J76" s="37">
        <f t="shared" si="41"/>
        <v>144</v>
      </c>
      <c r="K76" s="32">
        <v>5</v>
      </c>
      <c r="L76" s="37">
        <f t="shared" si="4"/>
        <v>120.24000000000001</v>
      </c>
      <c r="M76" s="32">
        <v>5</v>
      </c>
      <c r="N76" s="32">
        <f t="shared" si="5"/>
        <v>59.760000000000005</v>
      </c>
      <c r="O76" s="37">
        <f t="shared" si="42"/>
        <v>144</v>
      </c>
      <c r="P76" s="39">
        <f t="shared" si="6"/>
        <v>3171</v>
      </c>
      <c r="Q76" s="39">
        <f t="shared" si="7"/>
        <v>52.85</v>
      </c>
      <c r="R76" s="368">
        <f>'Costs per Hr-Mn-Sec'!$F$7</f>
        <v>0.463536</v>
      </c>
      <c r="S76" s="36">
        <f t="shared" si="43"/>
        <v>5.1037245000000002</v>
      </c>
      <c r="T76" s="251">
        <f>'Production Times '!$D$12</f>
        <v>0.62577360000000004</v>
      </c>
      <c r="U76" s="252">
        <f>'Production Times '!$D$6</f>
        <v>0.4867128</v>
      </c>
      <c r="V76" s="253">
        <f>'Production Times '!$D$10</f>
        <v>0.15451200000000001</v>
      </c>
      <c r="W76" s="575">
        <f t="shared" si="198"/>
        <v>6.3707229000000014</v>
      </c>
      <c r="X76" s="37"/>
      <c r="Y76" s="567">
        <f t="shared" si="147"/>
        <v>0</v>
      </c>
      <c r="Z76" s="563">
        <f t="shared" si="114"/>
        <v>0</v>
      </c>
      <c r="AA76" s="564">
        <f t="shared" si="115"/>
        <v>0</v>
      </c>
      <c r="AB76" s="576">
        <f t="shared" si="201"/>
        <v>0</v>
      </c>
      <c r="AC76" s="576">
        <f t="shared" si="187"/>
        <v>6.3707229000000014</v>
      </c>
      <c r="AD76" s="415">
        <v>1.25</v>
      </c>
      <c r="AE76" s="417">
        <v>1.5</v>
      </c>
      <c r="AF76" s="419">
        <v>2</v>
      </c>
      <c r="AG76" s="416">
        <f t="shared" si="132"/>
        <v>7.9634036250000015</v>
      </c>
      <c r="AH76" s="418">
        <f t="shared" si="199"/>
        <v>9.5560843500000026</v>
      </c>
      <c r="AI76" s="420">
        <f t="shared" si="186"/>
        <v>0</v>
      </c>
      <c r="AJ76" s="466">
        <f t="shared" si="200"/>
        <v>12.741445800000003</v>
      </c>
    </row>
    <row r="77" spans="1:37" ht="15.6" x14ac:dyDescent="0.3">
      <c r="A77" s="41"/>
      <c r="B77" s="264">
        <v>1</v>
      </c>
      <c r="C77" s="254">
        <v>1</v>
      </c>
      <c r="D77" s="365">
        <v>16000</v>
      </c>
      <c r="E77" s="266">
        <f t="shared" si="0"/>
        <v>1</v>
      </c>
      <c r="F77" s="266">
        <f t="shared" si="1"/>
        <v>1</v>
      </c>
      <c r="G77" s="266">
        <v>750</v>
      </c>
      <c r="H77" s="266">
        <f t="shared" si="2"/>
        <v>21.333333333333332</v>
      </c>
      <c r="I77" s="264">
        <v>15</v>
      </c>
      <c r="J77" s="264">
        <f t="shared" si="41"/>
        <v>0.5</v>
      </c>
      <c r="K77" s="264">
        <v>5</v>
      </c>
      <c r="L77" s="264">
        <f t="shared" si="4"/>
        <v>0.83500000000000008</v>
      </c>
      <c r="M77" s="264">
        <v>5</v>
      </c>
      <c r="N77" s="264">
        <f t="shared" si="5"/>
        <v>0.41500000000000004</v>
      </c>
      <c r="O77" s="264">
        <f t="shared" si="42"/>
        <v>0.5</v>
      </c>
      <c r="P77" s="267">
        <f t="shared" si="6"/>
        <v>38.583333333333329</v>
      </c>
      <c r="Q77" s="267">
        <f t="shared" si="7"/>
        <v>0.64305555555555549</v>
      </c>
      <c r="R77" s="259">
        <f>'Costs per Hr-Mn-Sec'!$F$7</f>
        <v>0.463536</v>
      </c>
      <c r="S77" s="268">
        <f t="shared" si="43"/>
        <v>17.884763999999997</v>
      </c>
      <c r="T77" s="377">
        <f>'Production Times '!$D$12</f>
        <v>0.62577360000000004</v>
      </c>
      <c r="U77" s="378">
        <f>'Production Times '!$D$6</f>
        <v>0.4867128</v>
      </c>
      <c r="V77" s="264">
        <f>'Production Times '!$D$10</f>
        <v>0.15451200000000001</v>
      </c>
      <c r="W77" s="270">
        <f>SUM(S77:V77)</f>
        <v>19.151762399999996</v>
      </c>
      <c r="X77" s="264"/>
      <c r="Y77" s="568">
        <f t="shared" si="147"/>
        <v>0</v>
      </c>
      <c r="Z77" s="569">
        <f t="shared" si="114"/>
        <v>0</v>
      </c>
      <c r="AA77" s="570">
        <f t="shared" si="115"/>
        <v>0</v>
      </c>
      <c r="AB77" s="269">
        <f t="shared" ref="AB77:AB82" si="202">SUM(AA77)</f>
        <v>0</v>
      </c>
      <c r="AC77" s="269">
        <f>W77+AB77</f>
        <v>19.151762399999996</v>
      </c>
      <c r="AD77" s="421">
        <v>1.25</v>
      </c>
      <c r="AE77" s="421">
        <v>1.5</v>
      </c>
      <c r="AF77" s="421">
        <v>2</v>
      </c>
      <c r="AG77" s="270">
        <f t="shared" si="132"/>
        <v>23.939702999999994</v>
      </c>
      <c r="AH77" s="270">
        <f>AC77*AE77</f>
        <v>28.727643599999993</v>
      </c>
      <c r="AI77" s="422">
        <f t="shared" ref="AI77:AI140" si="203">AB77*AF77</f>
        <v>0</v>
      </c>
      <c r="AJ77" s="270">
        <f>AC77*AF77</f>
        <v>38.303524799999991</v>
      </c>
    </row>
    <row r="78" spans="1:37" ht="14.4" x14ac:dyDescent="0.3">
      <c r="B78" s="32">
        <v>2</v>
      </c>
      <c r="C78" s="261">
        <v>2</v>
      </c>
      <c r="D78" s="364">
        <v>16000</v>
      </c>
      <c r="E78" s="38">
        <f>B78/C78</f>
        <v>1</v>
      </c>
      <c r="F78" s="38">
        <f>ROUNDUP(E78,0)</f>
        <v>1</v>
      </c>
      <c r="G78" s="33">
        <v>750</v>
      </c>
      <c r="H78" s="38">
        <f>D78/G78</f>
        <v>21.333333333333332</v>
      </c>
      <c r="I78" s="32">
        <v>15</v>
      </c>
      <c r="J78" s="37">
        <f>B78*0.5</f>
        <v>1</v>
      </c>
      <c r="K78" s="32">
        <v>5</v>
      </c>
      <c r="L78" s="37">
        <f>(K78*0.167)*F78</f>
        <v>0.83500000000000008</v>
      </c>
      <c r="M78" s="32">
        <v>5</v>
      </c>
      <c r="N78" s="32">
        <f>(M78*E78)*0.083</f>
        <v>0.41500000000000004</v>
      </c>
      <c r="O78" s="37">
        <f>(0.5*C78)*F78</f>
        <v>1</v>
      </c>
      <c r="P78" s="39">
        <f>(H78*F78)+(I78+J78+L78+N78+O78)</f>
        <v>39.583333333333329</v>
      </c>
      <c r="Q78" s="39">
        <f>P78/60</f>
        <v>0.6597222222222221</v>
      </c>
      <c r="R78" s="368">
        <f>'Costs per Hr-Mn-Sec'!$F$7</f>
        <v>0.463536</v>
      </c>
      <c r="S78" s="36">
        <f>(R78*P78)/B78</f>
        <v>9.1741499999999991</v>
      </c>
      <c r="T78" s="251">
        <f>'Production Times '!$D$12</f>
        <v>0.62577360000000004</v>
      </c>
      <c r="U78" s="252">
        <f>'Production Times '!$D$6</f>
        <v>0.4867128</v>
      </c>
      <c r="V78" s="253">
        <f>'Production Times '!$D$10</f>
        <v>0.15451200000000001</v>
      </c>
      <c r="W78" s="575">
        <f>SUM(S78:V78)</f>
        <v>10.441148399999999</v>
      </c>
      <c r="X78" s="37"/>
      <c r="Y78" s="567">
        <f t="shared" si="147"/>
        <v>0</v>
      </c>
      <c r="Z78" s="563">
        <f t="shared" si="114"/>
        <v>0</v>
      </c>
      <c r="AA78" s="564">
        <f t="shared" si="115"/>
        <v>0</v>
      </c>
      <c r="AB78" s="576">
        <f t="shared" si="202"/>
        <v>0</v>
      </c>
      <c r="AC78" s="576">
        <f t="shared" ref="AC78:AC85" si="204">W78+AB78</f>
        <v>10.441148399999999</v>
      </c>
      <c r="AD78" s="415">
        <v>1.25</v>
      </c>
      <c r="AE78" s="417">
        <v>1.5</v>
      </c>
      <c r="AF78" s="419">
        <v>2</v>
      </c>
      <c r="AG78" s="416">
        <f t="shared" si="132"/>
        <v>13.0514355</v>
      </c>
      <c r="AH78" s="418">
        <f>AC78*AE78</f>
        <v>15.661722599999999</v>
      </c>
      <c r="AI78" s="420">
        <f t="shared" si="203"/>
        <v>0</v>
      </c>
      <c r="AJ78" s="466">
        <f>AC78*AF78</f>
        <v>20.882296799999999</v>
      </c>
    </row>
    <row r="79" spans="1:37" ht="14.4" x14ac:dyDescent="0.3">
      <c r="B79" s="32">
        <v>6</v>
      </c>
      <c r="C79" s="261">
        <v>2</v>
      </c>
      <c r="D79" s="364">
        <v>16000</v>
      </c>
      <c r="E79" s="38">
        <f t="shared" ref="E79:E81" si="205">B79/C79</f>
        <v>3</v>
      </c>
      <c r="F79" s="38">
        <f t="shared" ref="F79:F81" si="206">ROUNDUP(E79,0)</f>
        <v>3</v>
      </c>
      <c r="G79" s="33">
        <v>750</v>
      </c>
      <c r="H79" s="38">
        <f t="shared" ref="H79:H81" si="207">D79/G79</f>
        <v>21.333333333333332</v>
      </c>
      <c r="I79" s="32">
        <v>15</v>
      </c>
      <c r="J79" s="37">
        <f t="shared" ref="J79:J81" si="208">B79*0.5</f>
        <v>3</v>
      </c>
      <c r="K79" s="32">
        <v>5</v>
      </c>
      <c r="L79" s="37">
        <f t="shared" ref="L79:L81" si="209">(K79*0.167)*F79</f>
        <v>2.5050000000000003</v>
      </c>
      <c r="M79" s="32">
        <v>5</v>
      </c>
      <c r="N79" s="32">
        <f t="shared" ref="N79:N81" si="210">(M79*E79)*0.083</f>
        <v>1.2450000000000001</v>
      </c>
      <c r="O79" s="37">
        <f t="shared" ref="O79:O81" si="211">(0.5*C79)*F79</f>
        <v>3</v>
      </c>
      <c r="P79" s="39">
        <f t="shared" ref="P79:P81" si="212">(H79*F79)+(I79+J79+L79+N79+O79)</f>
        <v>88.75</v>
      </c>
      <c r="Q79" s="39">
        <f t="shared" ref="Q79:Q81" si="213">P79/60</f>
        <v>1.4791666666666667</v>
      </c>
      <c r="R79" s="368">
        <f>'Costs per Hr-Mn-Sec'!$F$7</f>
        <v>0.463536</v>
      </c>
      <c r="S79" s="36">
        <f t="shared" ref="S79:S81" si="214">(R79*P79)/B79</f>
        <v>6.8564700000000007</v>
      </c>
      <c r="T79" s="251">
        <f>'Production Times '!$D$12</f>
        <v>0.62577360000000004</v>
      </c>
      <c r="U79" s="252">
        <f>'Production Times '!$D$6</f>
        <v>0.4867128</v>
      </c>
      <c r="V79" s="253">
        <f>'Production Times '!$D$10</f>
        <v>0.15451200000000001</v>
      </c>
      <c r="W79" s="575">
        <f t="shared" ref="W79:W85" si="215">SUM(S79:V79)</f>
        <v>8.1234684000000001</v>
      </c>
      <c r="X79" s="37"/>
      <c r="Y79" s="567">
        <f t="shared" si="147"/>
        <v>0</v>
      </c>
      <c r="Z79" s="563">
        <f t="shared" si="114"/>
        <v>0</v>
      </c>
      <c r="AA79" s="564">
        <f t="shared" si="115"/>
        <v>0</v>
      </c>
      <c r="AB79" s="576">
        <f t="shared" si="202"/>
        <v>0</v>
      </c>
      <c r="AC79" s="576">
        <f t="shared" si="204"/>
        <v>8.1234684000000001</v>
      </c>
      <c r="AD79" s="415">
        <v>1.25</v>
      </c>
      <c r="AE79" s="417">
        <v>1.5</v>
      </c>
      <c r="AF79" s="419">
        <v>2</v>
      </c>
      <c r="AG79" s="416">
        <f t="shared" si="132"/>
        <v>10.1543355</v>
      </c>
      <c r="AH79" s="418">
        <f t="shared" ref="AH79:AH85" si="216">AC79*AE79</f>
        <v>12.1852026</v>
      </c>
      <c r="AI79" s="420">
        <f t="shared" si="203"/>
        <v>0</v>
      </c>
      <c r="AJ79" s="466">
        <f t="shared" ref="AJ79:AJ85" si="217">AC79*AF79</f>
        <v>16.2469368</v>
      </c>
    </row>
    <row r="80" spans="1:37" ht="14.4" x14ac:dyDescent="0.3">
      <c r="B80" s="32">
        <v>12</v>
      </c>
      <c r="C80" s="261">
        <v>2</v>
      </c>
      <c r="D80" s="364">
        <v>16000</v>
      </c>
      <c r="E80" s="38">
        <f t="shared" si="205"/>
        <v>6</v>
      </c>
      <c r="F80" s="38">
        <f t="shared" si="206"/>
        <v>6</v>
      </c>
      <c r="G80" s="33">
        <v>750</v>
      </c>
      <c r="H80" s="38">
        <f t="shared" si="207"/>
        <v>21.333333333333332</v>
      </c>
      <c r="I80" s="32">
        <v>15</v>
      </c>
      <c r="J80" s="37">
        <f t="shared" si="208"/>
        <v>6</v>
      </c>
      <c r="K80" s="32">
        <v>5</v>
      </c>
      <c r="L80" s="37">
        <f t="shared" si="209"/>
        <v>5.0100000000000007</v>
      </c>
      <c r="M80" s="32">
        <v>5</v>
      </c>
      <c r="N80" s="32">
        <f t="shared" si="210"/>
        <v>2.4900000000000002</v>
      </c>
      <c r="O80" s="37">
        <f t="shared" si="211"/>
        <v>6</v>
      </c>
      <c r="P80" s="39">
        <f t="shared" si="212"/>
        <v>162.5</v>
      </c>
      <c r="Q80" s="39">
        <f t="shared" si="213"/>
        <v>2.7083333333333335</v>
      </c>
      <c r="R80" s="368">
        <f>'Costs per Hr-Mn-Sec'!$F$7</f>
        <v>0.463536</v>
      </c>
      <c r="S80" s="36">
        <f t="shared" si="214"/>
        <v>6.27705</v>
      </c>
      <c r="T80" s="251">
        <f>'Production Times '!$D$12</f>
        <v>0.62577360000000004</v>
      </c>
      <c r="U80" s="252">
        <f>'Production Times '!$D$6</f>
        <v>0.4867128</v>
      </c>
      <c r="V80" s="253">
        <f>'Production Times '!$D$10</f>
        <v>0.15451200000000001</v>
      </c>
      <c r="W80" s="575">
        <f t="shared" si="215"/>
        <v>7.5440484000000003</v>
      </c>
      <c r="X80" s="37"/>
      <c r="Y80" s="567">
        <f t="shared" si="147"/>
        <v>0</v>
      </c>
      <c r="Z80" s="563">
        <f t="shared" si="114"/>
        <v>0</v>
      </c>
      <c r="AA80" s="564">
        <f t="shared" si="115"/>
        <v>0</v>
      </c>
      <c r="AB80" s="576">
        <f t="shared" si="202"/>
        <v>0</v>
      </c>
      <c r="AC80" s="576">
        <f t="shared" si="204"/>
        <v>7.5440484000000003</v>
      </c>
      <c r="AD80" s="415">
        <v>1.25</v>
      </c>
      <c r="AE80" s="417">
        <v>1.5</v>
      </c>
      <c r="AF80" s="419">
        <v>2</v>
      </c>
      <c r="AG80" s="416">
        <f t="shared" si="132"/>
        <v>9.4300604999999997</v>
      </c>
      <c r="AH80" s="418">
        <f t="shared" si="216"/>
        <v>11.3160726</v>
      </c>
      <c r="AI80" s="420">
        <f t="shared" si="203"/>
        <v>0</v>
      </c>
      <c r="AJ80" s="466">
        <f t="shared" si="217"/>
        <v>15.088096800000001</v>
      </c>
      <c r="AK80" s="329"/>
    </row>
    <row r="81" spans="2:36" ht="14.4" x14ac:dyDescent="0.3">
      <c r="B81" s="32">
        <v>24</v>
      </c>
      <c r="C81" s="261">
        <v>2</v>
      </c>
      <c r="D81" s="364">
        <v>16000</v>
      </c>
      <c r="E81" s="38">
        <f t="shared" si="205"/>
        <v>12</v>
      </c>
      <c r="F81" s="38">
        <f t="shared" si="206"/>
        <v>12</v>
      </c>
      <c r="G81" s="33">
        <v>750</v>
      </c>
      <c r="H81" s="38">
        <f t="shared" si="207"/>
        <v>21.333333333333332</v>
      </c>
      <c r="I81" s="32">
        <v>15</v>
      </c>
      <c r="J81" s="37">
        <f t="shared" si="208"/>
        <v>12</v>
      </c>
      <c r="K81" s="32">
        <v>5</v>
      </c>
      <c r="L81" s="37">
        <f t="shared" si="209"/>
        <v>10.020000000000001</v>
      </c>
      <c r="M81" s="32">
        <v>5</v>
      </c>
      <c r="N81" s="32">
        <f t="shared" si="210"/>
        <v>4.9800000000000004</v>
      </c>
      <c r="O81" s="37">
        <f t="shared" si="211"/>
        <v>12</v>
      </c>
      <c r="P81" s="39">
        <f t="shared" si="212"/>
        <v>310</v>
      </c>
      <c r="Q81" s="39">
        <f t="shared" si="213"/>
        <v>5.166666666666667</v>
      </c>
      <c r="R81" s="368">
        <f>'Costs per Hr-Mn-Sec'!$F$7</f>
        <v>0.463536</v>
      </c>
      <c r="S81" s="36">
        <f t="shared" si="214"/>
        <v>5.9873399999999997</v>
      </c>
      <c r="T81" s="251">
        <f>'Production Times '!$D$12</f>
        <v>0.62577360000000004</v>
      </c>
      <c r="U81" s="252">
        <f>'Production Times '!$D$6</f>
        <v>0.4867128</v>
      </c>
      <c r="V81" s="253">
        <f>'Production Times '!$D$10</f>
        <v>0.15451200000000001</v>
      </c>
      <c r="W81" s="575">
        <f t="shared" si="215"/>
        <v>7.2543384000000009</v>
      </c>
      <c r="X81" s="37"/>
      <c r="Y81" s="567">
        <f t="shared" si="147"/>
        <v>0</v>
      </c>
      <c r="Z81" s="563">
        <f t="shared" si="114"/>
        <v>0</v>
      </c>
      <c r="AA81" s="564">
        <f t="shared" si="115"/>
        <v>0</v>
      </c>
      <c r="AB81" s="576">
        <f t="shared" si="202"/>
        <v>0</v>
      </c>
      <c r="AC81" s="576">
        <f t="shared" si="204"/>
        <v>7.2543384000000009</v>
      </c>
      <c r="AD81" s="415">
        <v>1.25</v>
      </c>
      <c r="AE81" s="417">
        <v>1.5</v>
      </c>
      <c r="AF81" s="419">
        <v>2</v>
      </c>
      <c r="AG81" s="416">
        <f t="shared" si="132"/>
        <v>9.0679230000000004</v>
      </c>
      <c r="AH81" s="418">
        <f t="shared" si="216"/>
        <v>10.881507600000001</v>
      </c>
      <c r="AI81" s="420">
        <f t="shared" si="203"/>
        <v>0</v>
      </c>
      <c r="AJ81" s="466">
        <f t="shared" si="217"/>
        <v>14.508676800000002</v>
      </c>
    </row>
    <row r="82" spans="2:36" ht="14.4" x14ac:dyDescent="0.3">
      <c r="B82" s="32">
        <v>48</v>
      </c>
      <c r="C82" s="261">
        <v>2</v>
      </c>
      <c r="D82" s="364">
        <v>16000</v>
      </c>
      <c r="E82" s="38">
        <f t="shared" si="0"/>
        <v>24</v>
      </c>
      <c r="F82" s="38">
        <f t="shared" si="1"/>
        <v>24</v>
      </c>
      <c r="G82" s="33">
        <v>750</v>
      </c>
      <c r="H82" s="38">
        <f t="shared" si="2"/>
        <v>21.333333333333332</v>
      </c>
      <c r="I82" s="32">
        <v>15</v>
      </c>
      <c r="J82" s="37">
        <f t="shared" si="41"/>
        <v>24</v>
      </c>
      <c r="K82" s="32">
        <v>5</v>
      </c>
      <c r="L82" s="37">
        <f t="shared" si="4"/>
        <v>20.040000000000003</v>
      </c>
      <c r="M82" s="32">
        <v>5</v>
      </c>
      <c r="N82" s="32">
        <f t="shared" si="5"/>
        <v>9.9600000000000009</v>
      </c>
      <c r="O82" s="37">
        <f t="shared" si="42"/>
        <v>24</v>
      </c>
      <c r="P82" s="39">
        <f t="shared" si="6"/>
        <v>605</v>
      </c>
      <c r="Q82" s="39">
        <f t="shared" si="7"/>
        <v>10.083333333333334</v>
      </c>
      <c r="R82" s="368">
        <f>'Costs per Hr-Mn-Sec'!$F$7</f>
        <v>0.463536</v>
      </c>
      <c r="S82" s="36">
        <f t="shared" si="43"/>
        <v>5.8424849999999999</v>
      </c>
      <c r="T82" s="251">
        <f>'Production Times '!$D$12</f>
        <v>0.62577360000000004</v>
      </c>
      <c r="U82" s="252">
        <f>'Production Times '!$D$6</f>
        <v>0.4867128</v>
      </c>
      <c r="V82" s="253">
        <f>'Production Times '!$D$10</f>
        <v>0.15451200000000001</v>
      </c>
      <c r="W82" s="575">
        <f t="shared" si="215"/>
        <v>7.1094834000000011</v>
      </c>
      <c r="X82" s="37"/>
      <c r="Y82" s="567">
        <f t="shared" si="147"/>
        <v>0</v>
      </c>
      <c r="Z82" s="563">
        <f t="shared" si="114"/>
        <v>0</v>
      </c>
      <c r="AA82" s="564">
        <f t="shared" si="115"/>
        <v>0</v>
      </c>
      <c r="AB82" s="576">
        <f t="shared" si="202"/>
        <v>0</v>
      </c>
      <c r="AC82" s="576">
        <f t="shared" si="204"/>
        <v>7.1094834000000011</v>
      </c>
      <c r="AD82" s="415">
        <v>1.25</v>
      </c>
      <c r="AE82" s="417">
        <v>1.5</v>
      </c>
      <c r="AF82" s="419">
        <v>2</v>
      </c>
      <c r="AG82" s="416">
        <f t="shared" si="132"/>
        <v>8.8868542500000007</v>
      </c>
      <c r="AH82" s="418">
        <f t="shared" si="216"/>
        <v>10.664225100000001</v>
      </c>
      <c r="AI82" s="420">
        <f t="shared" si="203"/>
        <v>0</v>
      </c>
      <c r="AJ82" s="466">
        <f t="shared" si="217"/>
        <v>14.218966800000002</v>
      </c>
    </row>
    <row r="83" spans="2:36" ht="14.4" x14ac:dyDescent="0.3">
      <c r="B83" s="32">
        <v>72</v>
      </c>
      <c r="C83" s="261">
        <v>2</v>
      </c>
      <c r="D83" s="364">
        <v>16000</v>
      </c>
      <c r="E83" s="38">
        <f t="shared" si="0"/>
        <v>36</v>
      </c>
      <c r="F83" s="38">
        <f t="shared" si="1"/>
        <v>36</v>
      </c>
      <c r="G83" s="33">
        <v>750</v>
      </c>
      <c r="H83" s="38">
        <f t="shared" si="2"/>
        <v>21.333333333333332</v>
      </c>
      <c r="I83" s="32">
        <v>15</v>
      </c>
      <c r="J83" s="37">
        <f t="shared" si="41"/>
        <v>36</v>
      </c>
      <c r="K83" s="32">
        <v>5</v>
      </c>
      <c r="L83" s="37">
        <f t="shared" si="4"/>
        <v>30.060000000000002</v>
      </c>
      <c r="M83" s="32">
        <v>5</v>
      </c>
      <c r="N83" s="32">
        <f t="shared" si="5"/>
        <v>14.940000000000001</v>
      </c>
      <c r="O83" s="37">
        <f t="shared" si="42"/>
        <v>36</v>
      </c>
      <c r="P83" s="39">
        <f t="shared" si="6"/>
        <v>900</v>
      </c>
      <c r="Q83" s="39">
        <f t="shared" si="7"/>
        <v>15</v>
      </c>
      <c r="R83" s="368">
        <f>'Costs per Hr-Mn-Sec'!$F$7</f>
        <v>0.463536</v>
      </c>
      <c r="S83" s="36">
        <f t="shared" si="43"/>
        <v>5.7942</v>
      </c>
      <c r="T83" s="251">
        <f>'Production Times '!$D$12</f>
        <v>0.62577360000000004</v>
      </c>
      <c r="U83" s="252">
        <f>'Production Times '!$D$6</f>
        <v>0.4867128</v>
      </c>
      <c r="V83" s="253">
        <f>'Production Times '!$D$10</f>
        <v>0.15451200000000001</v>
      </c>
      <c r="W83" s="575">
        <f t="shared" si="215"/>
        <v>7.0611984000000012</v>
      </c>
      <c r="X83" s="37"/>
      <c r="Y83" s="567">
        <f t="shared" si="147"/>
        <v>0</v>
      </c>
      <c r="Z83" s="563">
        <f t="shared" si="114"/>
        <v>0</v>
      </c>
      <c r="AA83" s="564">
        <f t="shared" si="115"/>
        <v>0</v>
      </c>
      <c r="AB83" s="576">
        <f t="shared" ref="AB83:AB85" si="218">SUM(AA83)</f>
        <v>0</v>
      </c>
      <c r="AC83" s="576">
        <f t="shared" si="204"/>
        <v>7.0611984000000012</v>
      </c>
      <c r="AD83" s="415">
        <v>1.25</v>
      </c>
      <c r="AE83" s="417">
        <v>1.5</v>
      </c>
      <c r="AF83" s="419">
        <v>2</v>
      </c>
      <c r="AG83" s="416">
        <f t="shared" si="132"/>
        <v>8.8264980000000008</v>
      </c>
      <c r="AH83" s="418">
        <f t="shared" si="216"/>
        <v>10.591797600000001</v>
      </c>
      <c r="AI83" s="420">
        <f t="shared" si="203"/>
        <v>0</v>
      </c>
      <c r="AJ83" s="466">
        <f t="shared" si="217"/>
        <v>14.122396800000002</v>
      </c>
    </row>
    <row r="84" spans="2:36" ht="14.4" x14ac:dyDescent="0.3">
      <c r="B84" s="37">
        <v>144</v>
      </c>
      <c r="C84" s="261">
        <v>2</v>
      </c>
      <c r="D84" s="364">
        <v>16000</v>
      </c>
      <c r="E84" s="38">
        <f t="shared" si="0"/>
        <v>72</v>
      </c>
      <c r="F84" s="38">
        <f t="shared" si="1"/>
        <v>72</v>
      </c>
      <c r="G84" s="33">
        <v>750</v>
      </c>
      <c r="H84" s="38">
        <f t="shared" si="2"/>
        <v>21.333333333333332</v>
      </c>
      <c r="I84" s="32">
        <v>15</v>
      </c>
      <c r="J84" s="37">
        <f t="shared" si="41"/>
        <v>72</v>
      </c>
      <c r="K84" s="32">
        <v>5</v>
      </c>
      <c r="L84" s="37">
        <f t="shared" si="4"/>
        <v>60.120000000000005</v>
      </c>
      <c r="M84" s="32">
        <v>5</v>
      </c>
      <c r="N84" s="32">
        <f t="shared" si="5"/>
        <v>29.880000000000003</v>
      </c>
      <c r="O84" s="37">
        <f t="shared" si="42"/>
        <v>72</v>
      </c>
      <c r="P84" s="39">
        <f t="shared" si="6"/>
        <v>1785</v>
      </c>
      <c r="Q84" s="39">
        <f t="shared" si="7"/>
        <v>29.75</v>
      </c>
      <c r="R84" s="368">
        <f>'Costs per Hr-Mn-Sec'!$F$7</f>
        <v>0.463536</v>
      </c>
      <c r="S84" s="36">
        <f t="shared" si="43"/>
        <v>5.7459150000000001</v>
      </c>
      <c r="T84" s="251">
        <f>'Production Times '!$D$12</f>
        <v>0.62577360000000004</v>
      </c>
      <c r="U84" s="252">
        <f>'Production Times '!$D$6</f>
        <v>0.4867128</v>
      </c>
      <c r="V84" s="253">
        <f>'Production Times '!$D$10</f>
        <v>0.15451200000000001</v>
      </c>
      <c r="W84" s="575">
        <f t="shared" si="215"/>
        <v>7.0129134000000013</v>
      </c>
      <c r="X84" s="37"/>
      <c r="Y84" s="567">
        <f t="shared" si="147"/>
        <v>0</v>
      </c>
      <c r="Z84" s="563">
        <f t="shared" si="114"/>
        <v>0</v>
      </c>
      <c r="AA84" s="564">
        <f t="shared" si="115"/>
        <v>0</v>
      </c>
      <c r="AB84" s="576">
        <f t="shared" si="218"/>
        <v>0</v>
      </c>
      <c r="AC84" s="576">
        <f t="shared" si="204"/>
        <v>7.0129134000000013</v>
      </c>
      <c r="AD84" s="415">
        <v>1.25</v>
      </c>
      <c r="AE84" s="417">
        <v>1.5</v>
      </c>
      <c r="AF84" s="419">
        <v>2</v>
      </c>
      <c r="AG84" s="416">
        <f t="shared" si="132"/>
        <v>8.766141750000001</v>
      </c>
      <c r="AH84" s="418">
        <f t="shared" si="216"/>
        <v>10.519370100000002</v>
      </c>
      <c r="AI84" s="420">
        <f t="shared" si="203"/>
        <v>0</v>
      </c>
      <c r="AJ84" s="466">
        <f t="shared" si="217"/>
        <v>14.025826800000003</v>
      </c>
    </row>
    <row r="85" spans="2:36" ht="14.4" x14ac:dyDescent="0.3">
      <c r="B85" s="37">
        <v>288</v>
      </c>
      <c r="C85" s="261">
        <v>2</v>
      </c>
      <c r="D85" s="364">
        <v>16000</v>
      </c>
      <c r="E85" s="38">
        <f t="shared" si="0"/>
        <v>144</v>
      </c>
      <c r="F85" s="38">
        <f t="shared" si="1"/>
        <v>144</v>
      </c>
      <c r="G85" s="33">
        <v>750</v>
      </c>
      <c r="H85" s="38">
        <f t="shared" si="2"/>
        <v>21.333333333333332</v>
      </c>
      <c r="I85" s="32">
        <v>15</v>
      </c>
      <c r="J85" s="37">
        <f t="shared" si="41"/>
        <v>144</v>
      </c>
      <c r="K85" s="32">
        <v>5</v>
      </c>
      <c r="L85" s="37">
        <f t="shared" si="4"/>
        <v>120.24000000000001</v>
      </c>
      <c r="M85" s="32">
        <v>5</v>
      </c>
      <c r="N85" s="32">
        <f t="shared" si="5"/>
        <v>59.760000000000005</v>
      </c>
      <c r="O85" s="37">
        <f t="shared" si="42"/>
        <v>144</v>
      </c>
      <c r="P85" s="39">
        <f t="shared" si="6"/>
        <v>3555</v>
      </c>
      <c r="Q85" s="39">
        <f t="shared" si="7"/>
        <v>59.25</v>
      </c>
      <c r="R85" s="368">
        <f>'Costs per Hr-Mn-Sec'!$F$7</f>
        <v>0.463536</v>
      </c>
      <c r="S85" s="36">
        <f t="shared" si="43"/>
        <v>5.7217725000000002</v>
      </c>
      <c r="T85" s="251">
        <f>'Production Times '!$D$12</f>
        <v>0.62577360000000004</v>
      </c>
      <c r="U85" s="252">
        <f>'Production Times '!$D$6</f>
        <v>0.4867128</v>
      </c>
      <c r="V85" s="253">
        <f>'Production Times '!$D$10</f>
        <v>0.15451200000000001</v>
      </c>
      <c r="W85" s="575">
        <f t="shared" si="215"/>
        <v>6.9887709000000013</v>
      </c>
      <c r="X85" s="37"/>
      <c r="Y85" s="567">
        <f t="shared" si="147"/>
        <v>0</v>
      </c>
      <c r="Z85" s="563">
        <f t="shared" si="114"/>
        <v>0</v>
      </c>
      <c r="AA85" s="564">
        <f t="shared" si="115"/>
        <v>0</v>
      </c>
      <c r="AB85" s="576">
        <f t="shared" si="218"/>
        <v>0</v>
      </c>
      <c r="AC85" s="576">
        <f t="shared" si="204"/>
        <v>6.9887709000000013</v>
      </c>
      <c r="AD85" s="415">
        <v>1.25</v>
      </c>
      <c r="AE85" s="417">
        <v>1.5</v>
      </c>
      <c r="AF85" s="419">
        <v>2</v>
      </c>
      <c r="AG85" s="416">
        <f t="shared" si="132"/>
        <v>8.7359636250000019</v>
      </c>
      <c r="AH85" s="418">
        <f t="shared" si="216"/>
        <v>10.483156350000002</v>
      </c>
      <c r="AI85" s="420">
        <f t="shared" si="203"/>
        <v>0</v>
      </c>
      <c r="AJ85" s="466">
        <f t="shared" si="217"/>
        <v>13.977541800000003</v>
      </c>
    </row>
    <row r="86" spans="2:36" ht="14.4" x14ac:dyDescent="0.3">
      <c r="B86" s="264">
        <v>1</v>
      </c>
      <c r="C86" s="254">
        <v>1</v>
      </c>
      <c r="D86" s="264">
        <v>18000</v>
      </c>
      <c r="E86" s="266">
        <f t="shared" si="0"/>
        <v>1</v>
      </c>
      <c r="F86" s="266">
        <f t="shared" si="1"/>
        <v>1</v>
      </c>
      <c r="G86" s="266">
        <v>750</v>
      </c>
      <c r="H86" s="266">
        <f t="shared" si="2"/>
        <v>24</v>
      </c>
      <c r="I86" s="264">
        <v>15</v>
      </c>
      <c r="J86" s="264">
        <f t="shared" si="41"/>
        <v>0.5</v>
      </c>
      <c r="K86" s="264">
        <v>5</v>
      </c>
      <c r="L86" s="264">
        <f t="shared" si="4"/>
        <v>0.83500000000000008</v>
      </c>
      <c r="M86" s="264">
        <v>5</v>
      </c>
      <c r="N86" s="264">
        <f t="shared" si="5"/>
        <v>0.41500000000000004</v>
      </c>
      <c r="O86" s="264">
        <f t="shared" si="42"/>
        <v>0.5</v>
      </c>
      <c r="P86" s="267">
        <f t="shared" si="6"/>
        <v>41.25</v>
      </c>
      <c r="Q86" s="267">
        <f t="shared" si="7"/>
        <v>0.6875</v>
      </c>
      <c r="R86" s="259">
        <f>'Costs per Hr-Mn-Sec'!$F$7</f>
        <v>0.463536</v>
      </c>
      <c r="S86" s="268">
        <f t="shared" si="43"/>
        <v>19.12086</v>
      </c>
      <c r="T86" s="377">
        <f>'Production Times '!$D$12</f>
        <v>0.62577360000000004</v>
      </c>
      <c r="U86" s="378">
        <f>'Production Times '!$D$6</f>
        <v>0.4867128</v>
      </c>
      <c r="V86" s="264">
        <f>'Production Times '!$D$10</f>
        <v>0.15451200000000001</v>
      </c>
      <c r="W86" s="270">
        <f>SUM(S86:V86)</f>
        <v>20.387858399999999</v>
      </c>
      <c r="X86" s="264"/>
      <c r="Y86" s="568">
        <f t="shared" si="147"/>
        <v>0</v>
      </c>
      <c r="Z86" s="569">
        <f t="shared" si="114"/>
        <v>0</v>
      </c>
      <c r="AA86" s="570">
        <f t="shared" si="115"/>
        <v>0</v>
      </c>
      <c r="AB86" s="269">
        <f t="shared" ref="AB86:AB91" si="219">SUM(AA86)</f>
        <v>0</v>
      </c>
      <c r="AC86" s="269">
        <f>W86+AB86</f>
        <v>20.387858399999999</v>
      </c>
      <c r="AD86" s="421">
        <v>1.25</v>
      </c>
      <c r="AE86" s="421">
        <v>1.5</v>
      </c>
      <c r="AF86" s="421">
        <v>2</v>
      </c>
      <c r="AG86" s="270">
        <f t="shared" si="132"/>
        <v>25.484822999999999</v>
      </c>
      <c r="AH86" s="270">
        <f>AC86*AE86</f>
        <v>30.581787599999998</v>
      </c>
      <c r="AI86" s="422">
        <f t="shared" si="203"/>
        <v>0</v>
      </c>
      <c r="AJ86" s="270">
        <f>AC86*AF86</f>
        <v>40.775716799999998</v>
      </c>
    </row>
    <row r="87" spans="2:36" ht="14.4" x14ac:dyDescent="0.3">
      <c r="B87" s="32">
        <v>2</v>
      </c>
      <c r="C87" s="261">
        <v>2</v>
      </c>
      <c r="D87" s="32">
        <v>18000</v>
      </c>
      <c r="E87" s="38">
        <f t="shared" si="0"/>
        <v>1</v>
      </c>
      <c r="F87" s="38">
        <f t="shared" si="1"/>
        <v>1</v>
      </c>
      <c r="G87" s="33">
        <v>750</v>
      </c>
      <c r="H87" s="38">
        <f t="shared" si="2"/>
        <v>24</v>
      </c>
      <c r="I87" s="32">
        <v>15</v>
      </c>
      <c r="J87" s="37">
        <f t="shared" si="41"/>
        <v>1</v>
      </c>
      <c r="K87" s="32">
        <v>5</v>
      </c>
      <c r="L87" s="37">
        <f t="shared" si="4"/>
        <v>0.83500000000000008</v>
      </c>
      <c r="M87" s="32">
        <v>5</v>
      </c>
      <c r="N87" s="32">
        <f t="shared" si="5"/>
        <v>0.41500000000000004</v>
      </c>
      <c r="O87" s="37">
        <f t="shared" si="42"/>
        <v>1</v>
      </c>
      <c r="P87" s="39">
        <f t="shared" si="6"/>
        <v>42.25</v>
      </c>
      <c r="Q87" s="39">
        <f t="shared" si="7"/>
        <v>0.70416666666666672</v>
      </c>
      <c r="R87" s="368">
        <f>'Costs per Hr-Mn-Sec'!$F$7</f>
        <v>0.463536</v>
      </c>
      <c r="S87" s="36">
        <f t="shared" si="43"/>
        <v>9.7921980000000008</v>
      </c>
      <c r="T87" s="251">
        <f>'Production Times '!$D$12</f>
        <v>0.62577360000000004</v>
      </c>
      <c r="U87" s="252">
        <f>'Production Times '!$D$6</f>
        <v>0.4867128</v>
      </c>
      <c r="V87" s="253">
        <f>'Production Times '!$D$10</f>
        <v>0.15451200000000001</v>
      </c>
      <c r="W87" s="575">
        <f>SUM(S87:V87)</f>
        <v>11.059196400000001</v>
      </c>
      <c r="X87" s="37"/>
      <c r="Y87" s="567">
        <f t="shared" si="147"/>
        <v>0</v>
      </c>
      <c r="Z87" s="563">
        <f t="shared" si="114"/>
        <v>0</v>
      </c>
      <c r="AA87" s="564">
        <f t="shared" si="115"/>
        <v>0</v>
      </c>
      <c r="AB87" s="576">
        <f t="shared" si="219"/>
        <v>0</v>
      </c>
      <c r="AC87" s="576">
        <f t="shared" ref="AC87:AC94" si="220">W87+AB87</f>
        <v>11.059196400000001</v>
      </c>
      <c r="AD87" s="415">
        <v>1.25</v>
      </c>
      <c r="AE87" s="417">
        <v>1.5</v>
      </c>
      <c r="AF87" s="419">
        <v>2</v>
      </c>
      <c r="AG87" s="416">
        <f t="shared" si="132"/>
        <v>13.823995500000002</v>
      </c>
      <c r="AH87" s="418">
        <f>AC87*AE87</f>
        <v>16.5887946</v>
      </c>
      <c r="AI87" s="420">
        <f t="shared" si="203"/>
        <v>0</v>
      </c>
      <c r="AJ87" s="466">
        <f>AC87*AF87</f>
        <v>22.118392800000002</v>
      </c>
    </row>
    <row r="88" spans="2:36" ht="14.4" x14ac:dyDescent="0.3">
      <c r="B88" s="32">
        <v>6</v>
      </c>
      <c r="C88" s="261">
        <v>2</v>
      </c>
      <c r="D88" s="32">
        <v>18000</v>
      </c>
      <c r="E88" s="38">
        <f t="shared" ref="E88:E90" si="221">B88/C88</f>
        <v>3</v>
      </c>
      <c r="F88" s="38">
        <f t="shared" ref="F88:F90" si="222">ROUNDUP(E88,0)</f>
        <v>3</v>
      </c>
      <c r="G88" s="33">
        <v>750</v>
      </c>
      <c r="H88" s="38">
        <f t="shared" ref="H88:H90" si="223">D88/G88</f>
        <v>24</v>
      </c>
      <c r="I88" s="32">
        <v>15</v>
      </c>
      <c r="J88" s="37">
        <f t="shared" ref="J88:J90" si="224">B88*0.5</f>
        <v>3</v>
      </c>
      <c r="K88" s="32">
        <v>5</v>
      </c>
      <c r="L88" s="37">
        <f t="shared" ref="L88:L90" si="225">(K88*0.167)*F88</f>
        <v>2.5050000000000003</v>
      </c>
      <c r="M88" s="32">
        <v>5</v>
      </c>
      <c r="N88" s="32">
        <f t="shared" ref="N88:N90" si="226">(M88*E88)*0.083</f>
        <v>1.2450000000000001</v>
      </c>
      <c r="O88" s="37">
        <f t="shared" ref="O88:O90" si="227">(0.5*C88)*F88</f>
        <v>3</v>
      </c>
      <c r="P88" s="39">
        <f t="shared" ref="P88:P90" si="228">(H88*F88)+(I88+J88+L88+N88+O88)</f>
        <v>96.75</v>
      </c>
      <c r="Q88" s="39">
        <f t="shared" ref="Q88:Q90" si="229">P88/60</f>
        <v>1.6125</v>
      </c>
      <c r="R88" s="368">
        <f>'Costs per Hr-Mn-Sec'!$F$7</f>
        <v>0.463536</v>
      </c>
      <c r="S88" s="36">
        <f t="shared" ref="S88:S90" si="230">(R88*P88)/B88</f>
        <v>7.4745179999999998</v>
      </c>
      <c r="T88" s="251">
        <f>'Production Times '!$D$12</f>
        <v>0.62577360000000004</v>
      </c>
      <c r="U88" s="252">
        <f>'Production Times '!$D$6</f>
        <v>0.4867128</v>
      </c>
      <c r="V88" s="253">
        <f>'Production Times '!$D$10</f>
        <v>0.15451200000000001</v>
      </c>
      <c r="W88" s="575">
        <f t="shared" ref="W88:W94" si="231">SUM(S88:V88)</f>
        <v>8.7415164000000001</v>
      </c>
      <c r="X88" s="37"/>
      <c r="Y88" s="567">
        <f t="shared" si="147"/>
        <v>0</v>
      </c>
      <c r="Z88" s="563">
        <f t="shared" si="114"/>
        <v>0</v>
      </c>
      <c r="AA88" s="564">
        <f t="shared" si="115"/>
        <v>0</v>
      </c>
      <c r="AB88" s="576">
        <f t="shared" si="219"/>
        <v>0</v>
      </c>
      <c r="AC88" s="576">
        <f t="shared" si="220"/>
        <v>8.7415164000000001</v>
      </c>
      <c r="AD88" s="415">
        <v>1.25</v>
      </c>
      <c r="AE88" s="417">
        <v>1.5</v>
      </c>
      <c r="AF88" s="419">
        <v>2</v>
      </c>
      <c r="AG88" s="416">
        <f t="shared" si="132"/>
        <v>10.926895500000001</v>
      </c>
      <c r="AH88" s="418">
        <f t="shared" ref="AH88:AH94" si="232">AC88*AE88</f>
        <v>13.112274599999999</v>
      </c>
      <c r="AI88" s="420">
        <f t="shared" si="203"/>
        <v>0</v>
      </c>
      <c r="AJ88" s="466">
        <f t="shared" ref="AJ88:AJ94" si="233">AC88*AF88</f>
        <v>17.4830328</v>
      </c>
    </row>
    <row r="89" spans="2:36" ht="14.4" x14ac:dyDescent="0.3">
      <c r="B89" s="32">
        <v>12</v>
      </c>
      <c r="C89" s="261">
        <v>2</v>
      </c>
      <c r="D89" s="32">
        <v>18000</v>
      </c>
      <c r="E89" s="38">
        <f t="shared" si="221"/>
        <v>6</v>
      </c>
      <c r="F89" s="38">
        <f t="shared" si="222"/>
        <v>6</v>
      </c>
      <c r="G89" s="33">
        <v>750</v>
      </c>
      <c r="H89" s="38">
        <f t="shared" si="223"/>
        <v>24</v>
      </c>
      <c r="I89" s="32">
        <v>15</v>
      </c>
      <c r="J89" s="37">
        <f t="shared" si="224"/>
        <v>6</v>
      </c>
      <c r="K89" s="32">
        <v>5</v>
      </c>
      <c r="L89" s="37">
        <f t="shared" si="225"/>
        <v>5.0100000000000007</v>
      </c>
      <c r="M89" s="32">
        <v>5</v>
      </c>
      <c r="N89" s="32">
        <f t="shared" si="226"/>
        <v>2.4900000000000002</v>
      </c>
      <c r="O89" s="37">
        <f t="shared" si="227"/>
        <v>6</v>
      </c>
      <c r="P89" s="39">
        <f t="shared" si="228"/>
        <v>178.5</v>
      </c>
      <c r="Q89" s="39">
        <f t="shared" si="229"/>
        <v>2.9750000000000001</v>
      </c>
      <c r="R89" s="368">
        <f>'Costs per Hr-Mn-Sec'!$F$7</f>
        <v>0.463536</v>
      </c>
      <c r="S89" s="36">
        <f t="shared" si="230"/>
        <v>6.8950979999999999</v>
      </c>
      <c r="T89" s="251">
        <f>'Production Times '!$D$12</f>
        <v>0.62577360000000004</v>
      </c>
      <c r="U89" s="252">
        <f>'Production Times '!$D$6</f>
        <v>0.4867128</v>
      </c>
      <c r="V89" s="253">
        <f>'Production Times '!$D$10</f>
        <v>0.15451200000000001</v>
      </c>
      <c r="W89" s="575">
        <f t="shared" si="231"/>
        <v>8.1620963999999994</v>
      </c>
      <c r="X89" s="37"/>
      <c r="Y89" s="567">
        <f t="shared" si="147"/>
        <v>0</v>
      </c>
      <c r="Z89" s="563">
        <f t="shared" ref="Z89:Z152" si="234">X89*Z$22</f>
        <v>0</v>
      </c>
      <c r="AA89" s="564">
        <f t="shared" si="115"/>
        <v>0</v>
      </c>
      <c r="AB89" s="576">
        <f t="shared" si="219"/>
        <v>0</v>
      </c>
      <c r="AC89" s="576">
        <f t="shared" si="220"/>
        <v>8.1620963999999994</v>
      </c>
      <c r="AD89" s="415">
        <v>1.25</v>
      </c>
      <c r="AE89" s="417">
        <v>1.5</v>
      </c>
      <c r="AF89" s="419">
        <v>2</v>
      </c>
      <c r="AG89" s="416">
        <f t="shared" si="132"/>
        <v>10.202620499999998</v>
      </c>
      <c r="AH89" s="418">
        <f t="shared" si="232"/>
        <v>12.243144599999999</v>
      </c>
      <c r="AI89" s="420">
        <f t="shared" si="203"/>
        <v>0</v>
      </c>
      <c r="AJ89" s="466">
        <f t="shared" si="233"/>
        <v>16.324192799999999</v>
      </c>
    </row>
    <row r="90" spans="2:36" ht="14.4" x14ac:dyDescent="0.3">
      <c r="B90" s="32">
        <v>24</v>
      </c>
      <c r="C90" s="261">
        <v>2</v>
      </c>
      <c r="D90" s="32">
        <v>18000</v>
      </c>
      <c r="E90" s="38">
        <f t="shared" si="221"/>
        <v>12</v>
      </c>
      <c r="F90" s="38">
        <f t="shared" si="222"/>
        <v>12</v>
      </c>
      <c r="G90" s="33">
        <v>750</v>
      </c>
      <c r="H90" s="38">
        <f t="shared" si="223"/>
        <v>24</v>
      </c>
      <c r="I90" s="32">
        <v>15</v>
      </c>
      <c r="J90" s="37">
        <f t="shared" si="224"/>
        <v>12</v>
      </c>
      <c r="K90" s="32">
        <v>5</v>
      </c>
      <c r="L90" s="37">
        <f t="shared" si="225"/>
        <v>10.020000000000001</v>
      </c>
      <c r="M90" s="32">
        <v>5</v>
      </c>
      <c r="N90" s="32">
        <f t="shared" si="226"/>
        <v>4.9800000000000004</v>
      </c>
      <c r="O90" s="37">
        <f t="shared" si="227"/>
        <v>12</v>
      </c>
      <c r="P90" s="39">
        <f t="shared" si="228"/>
        <v>342</v>
      </c>
      <c r="Q90" s="39">
        <f t="shared" si="229"/>
        <v>5.7</v>
      </c>
      <c r="R90" s="368">
        <f>'Costs per Hr-Mn-Sec'!$F$7</f>
        <v>0.463536</v>
      </c>
      <c r="S90" s="36">
        <f t="shared" si="230"/>
        <v>6.6053880000000005</v>
      </c>
      <c r="T90" s="251">
        <f>'Production Times '!$D$12</f>
        <v>0.62577360000000004</v>
      </c>
      <c r="U90" s="252">
        <f>'Production Times '!$D$6</f>
        <v>0.4867128</v>
      </c>
      <c r="V90" s="253">
        <f>'Production Times '!$D$10</f>
        <v>0.15451200000000001</v>
      </c>
      <c r="W90" s="575">
        <f t="shared" si="231"/>
        <v>7.8723864000000008</v>
      </c>
      <c r="X90" s="37"/>
      <c r="Y90" s="567">
        <f t="shared" si="147"/>
        <v>0</v>
      </c>
      <c r="Z90" s="563">
        <f t="shared" si="234"/>
        <v>0</v>
      </c>
      <c r="AA90" s="564">
        <f t="shared" si="115"/>
        <v>0</v>
      </c>
      <c r="AB90" s="576">
        <f t="shared" si="219"/>
        <v>0</v>
      </c>
      <c r="AC90" s="576">
        <f t="shared" si="220"/>
        <v>7.8723864000000008</v>
      </c>
      <c r="AD90" s="415">
        <v>1.25</v>
      </c>
      <c r="AE90" s="417">
        <v>1.5</v>
      </c>
      <c r="AF90" s="419">
        <v>2</v>
      </c>
      <c r="AG90" s="416">
        <f t="shared" si="132"/>
        <v>9.8404830000000008</v>
      </c>
      <c r="AH90" s="418">
        <f t="shared" si="232"/>
        <v>11.808579600000002</v>
      </c>
      <c r="AI90" s="420">
        <f t="shared" si="203"/>
        <v>0</v>
      </c>
      <c r="AJ90" s="466">
        <f t="shared" si="233"/>
        <v>15.744772800000002</v>
      </c>
    </row>
    <row r="91" spans="2:36" ht="14.4" x14ac:dyDescent="0.3">
      <c r="B91" s="32">
        <v>48</v>
      </c>
      <c r="C91" s="261">
        <v>2</v>
      </c>
      <c r="D91" s="32">
        <v>18000</v>
      </c>
      <c r="E91" s="38">
        <f t="shared" si="0"/>
        <v>24</v>
      </c>
      <c r="F91" s="38">
        <f t="shared" si="1"/>
        <v>24</v>
      </c>
      <c r="G91" s="33">
        <v>750</v>
      </c>
      <c r="H91" s="38">
        <f t="shared" si="2"/>
        <v>24</v>
      </c>
      <c r="I91" s="32">
        <v>15</v>
      </c>
      <c r="J91" s="37">
        <f t="shared" si="41"/>
        <v>24</v>
      </c>
      <c r="K91" s="32">
        <v>5</v>
      </c>
      <c r="L91" s="37">
        <f t="shared" si="4"/>
        <v>20.040000000000003</v>
      </c>
      <c r="M91" s="32">
        <v>5</v>
      </c>
      <c r="N91" s="32">
        <f t="shared" si="5"/>
        <v>9.9600000000000009</v>
      </c>
      <c r="O91" s="37">
        <f t="shared" si="42"/>
        <v>24</v>
      </c>
      <c r="P91" s="39">
        <f t="shared" si="6"/>
        <v>669</v>
      </c>
      <c r="Q91" s="39">
        <f t="shared" si="7"/>
        <v>11.15</v>
      </c>
      <c r="R91" s="368">
        <f>'Costs per Hr-Mn-Sec'!$F$7</f>
        <v>0.463536</v>
      </c>
      <c r="S91" s="36">
        <f t="shared" si="43"/>
        <v>6.4605330000000007</v>
      </c>
      <c r="T91" s="251">
        <f>'Production Times '!$D$12</f>
        <v>0.62577360000000004</v>
      </c>
      <c r="U91" s="252">
        <f>'Production Times '!$D$6</f>
        <v>0.4867128</v>
      </c>
      <c r="V91" s="253">
        <f>'Production Times '!$D$10</f>
        <v>0.15451200000000001</v>
      </c>
      <c r="W91" s="575">
        <f t="shared" si="231"/>
        <v>7.727531400000001</v>
      </c>
      <c r="X91" s="37"/>
      <c r="Y91" s="567">
        <f t="shared" si="147"/>
        <v>0</v>
      </c>
      <c r="Z91" s="563">
        <f t="shared" si="234"/>
        <v>0</v>
      </c>
      <c r="AA91" s="564">
        <f t="shared" si="115"/>
        <v>0</v>
      </c>
      <c r="AB91" s="576">
        <f t="shared" si="219"/>
        <v>0</v>
      </c>
      <c r="AC91" s="576">
        <f t="shared" si="220"/>
        <v>7.727531400000001</v>
      </c>
      <c r="AD91" s="415">
        <v>1.25</v>
      </c>
      <c r="AE91" s="417">
        <v>1.5</v>
      </c>
      <c r="AF91" s="419">
        <v>2</v>
      </c>
      <c r="AG91" s="416">
        <f t="shared" si="132"/>
        <v>9.6594142500000011</v>
      </c>
      <c r="AH91" s="418">
        <f t="shared" si="232"/>
        <v>11.591297100000002</v>
      </c>
      <c r="AI91" s="420">
        <f t="shared" si="203"/>
        <v>0</v>
      </c>
      <c r="AJ91" s="466">
        <f t="shared" si="233"/>
        <v>15.455062800000002</v>
      </c>
    </row>
    <row r="92" spans="2:36" ht="14.4" x14ac:dyDescent="0.3">
      <c r="B92" s="32">
        <v>72</v>
      </c>
      <c r="C92" s="261">
        <v>2</v>
      </c>
      <c r="D92" s="32">
        <v>18000</v>
      </c>
      <c r="E92" s="38">
        <f t="shared" si="0"/>
        <v>36</v>
      </c>
      <c r="F92" s="38">
        <f t="shared" si="1"/>
        <v>36</v>
      </c>
      <c r="G92" s="33">
        <v>750</v>
      </c>
      <c r="H92" s="38">
        <f t="shared" si="2"/>
        <v>24</v>
      </c>
      <c r="I92" s="32">
        <v>15</v>
      </c>
      <c r="J92" s="37">
        <f t="shared" si="41"/>
        <v>36</v>
      </c>
      <c r="K92" s="32">
        <v>5</v>
      </c>
      <c r="L92" s="37">
        <f t="shared" si="4"/>
        <v>30.060000000000002</v>
      </c>
      <c r="M92" s="32">
        <v>5</v>
      </c>
      <c r="N92" s="32">
        <f t="shared" si="5"/>
        <v>14.940000000000001</v>
      </c>
      <c r="O92" s="37">
        <f t="shared" si="42"/>
        <v>36</v>
      </c>
      <c r="P92" s="39">
        <f t="shared" si="6"/>
        <v>996</v>
      </c>
      <c r="Q92" s="39">
        <f t="shared" si="7"/>
        <v>16.600000000000001</v>
      </c>
      <c r="R92" s="368">
        <f>'Costs per Hr-Mn-Sec'!$F$7</f>
        <v>0.463536</v>
      </c>
      <c r="S92" s="36">
        <f t="shared" si="43"/>
        <v>6.4122479999999999</v>
      </c>
      <c r="T92" s="251">
        <f>'Production Times '!$D$12</f>
        <v>0.62577360000000004</v>
      </c>
      <c r="U92" s="252">
        <f>'Production Times '!$D$6</f>
        <v>0.4867128</v>
      </c>
      <c r="V92" s="253">
        <f>'Production Times '!$D$10</f>
        <v>0.15451200000000001</v>
      </c>
      <c r="W92" s="575">
        <f t="shared" si="231"/>
        <v>7.6792464000000011</v>
      </c>
      <c r="X92" s="37"/>
      <c r="Y92" s="567">
        <f t="shared" si="147"/>
        <v>0</v>
      </c>
      <c r="Z92" s="563">
        <f t="shared" si="234"/>
        <v>0</v>
      </c>
      <c r="AA92" s="564">
        <f t="shared" si="115"/>
        <v>0</v>
      </c>
      <c r="AB92" s="576">
        <f t="shared" ref="AB92:AB94" si="235">SUM(AA92)</f>
        <v>0</v>
      </c>
      <c r="AC92" s="576">
        <f t="shared" si="220"/>
        <v>7.6792464000000011</v>
      </c>
      <c r="AD92" s="415">
        <v>1.25</v>
      </c>
      <c r="AE92" s="417">
        <v>1.5</v>
      </c>
      <c r="AF92" s="419">
        <v>2</v>
      </c>
      <c r="AG92" s="416">
        <f t="shared" si="132"/>
        <v>9.5990580000000012</v>
      </c>
      <c r="AH92" s="418">
        <f t="shared" si="232"/>
        <v>11.518869600000002</v>
      </c>
      <c r="AI92" s="420">
        <f t="shared" si="203"/>
        <v>0</v>
      </c>
      <c r="AJ92" s="466">
        <f t="shared" si="233"/>
        <v>15.358492800000002</v>
      </c>
    </row>
    <row r="93" spans="2:36" ht="14.4" x14ac:dyDescent="0.3">
      <c r="B93" s="37">
        <v>144</v>
      </c>
      <c r="C93" s="261">
        <v>2</v>
      </c>
      <c r="D93" s="32">
        <v>18000</v>
      </c>
      <c r="E93" s="38">
        <f t="shared" si="0"/>
        <v>72</v>
      </c>
      <c r="F93" s="38">
        <f t="shared" si="1"/>
        <v>72</v>
      </c>
      <c r="G93" s="33">
        <v>750</v>
      </c>
      <c r="H93" s="38">
        <f t="shared" si="2"/>
        <v>24</v>
      </c>
      <c r="I93" s="32">
        <v>15</v>
      </c>
      <c r="J93" s="37">
        <f t="shared" si="41"/>
        <v>72</v>
      </c>
      <c r="K93" s="32">
        <v>5</v>
      </c>
      <c r="L93" s="37">
        <f t="shared" si="4"/>
        <v>60.120000000000005</v>
      </c>
      <c r="M93" s="32">
        <v>5</v>
      </c>
      <c r="N93" s="32">
        <f t="shared" si="5"/>
        <v>29.880000000000003</v>
      </c>
      <c r="O93" s="37">
        <f t="shared" si="42"/>
        <v>72</v>
      </c>
      <c r="P93" s="39">
        <f t="shared" si="6"/>
        <v>1977</v>
      </c>
      <c r="Q93" s="39">
        <f t="shared" si="7"/>
        <v>32.950000000000003</v>
      </c>
      <c r="R93" s="368">
        <f>'Costs per Hr-Mn-Sec'!$F$7</f>
        <v>0.463536</v>
      </c>
      <c r="S93" s="36">
        <f t="shared" si="43"/>
        <v>6.363963</v>
      </c>
      <c r="T93" s="251">
        <f>'Production Times '!$D$12</f>
        <v>0.62577360000000004</v>
      </c>
      <c r="U93" s="252">
        <f>'Production Times '!$D$6</f>
        <v>0.4867128</v>
      </c>
      <c r="V93" s="253">
        <f>'Production Times '!$D$10</f>
        <v>0.15451200000000001</v>
      </c>
      <c r="W93" s="575">
        <f t="shared" si="231"/>
        <v>7.6309614000000012</v>
      </c>
      <c r="X93" s="37"/>
      <c r="Y93" s="567">
        <f t="shared" si="147"/>
        <v>0</v>
      </c>
      <c r="Z93" s="563">
        <f t="shared" si="234"/>
        <v>0</v>
      </c>
      <c r="AA93" s="564">
        <f t="shared" si="115"/>
        <v>0</v>
      </c>
      <c r="AB93" s="576">
        <f t="shared" si="235"/>
        <v>0</v>
      </c>
      <c r="AC93" s="576">
        <f t="shared" si="220"/>
        <v>7.6309614000000012</v>
      </c>
      <c r="AD93" s="415">
        <v>1.25</v>
      </c>
      <c r="AE93" s="417">
        <v>1.5</v>
      </c>
      <c r="AF93" s="419">
        <v>2</v>
      </c>
      <c r="AG93" s="416">
        <f t="shared" si="132"/>
        <v>9.5387017500000013</v>
      </c>
      <c r="AH93" s="418">
        <f t="shared" si="232"/>
        <v>11.446442100000002</v>
      </c>
      <c r="AI93" s="420">
        <f t="shared" si="203"/>
        <v>0</v>
      </c>
      <c r="AJ93" s="466">
        <f t="shared" si="233"/>
        <v>15.261922800000002</v>
      </c>
    </row>
    <row r="94" spans="2:36" ht="14.4" x14ac:dyDescent="0.3">
      <c r="B94" s="37">
        <v>288</v>
      </c>
      <c r="C94" s="261">
        <v>2</v>
      </c>
      <c r="D94" s="32">
        <v>18000</v>
      </c>
      <c r="E94" s="38">
        <f t="shared" si="0"/>
        <v>144</v>
      </c>
      <c r="F94" s="38">
        <f t="shared" si="1"/>
        <v>144</v>
      </c>
      <c r="G94" s="33">
        <v>750</v>
      </c>
      <c r="H94" s="38">
        <f t="shared" si="2"/>
        <v>24</v>
      </c>
      <c r="I94" s="32">
        <v>15</v>
      </c>
      <c r="J94" s="37">
        <f t="shared" si="41"/>
        <v>144</v>
      </c>
      <c r="K94" s="32">
        <v>5</v>
      </c>
      <c r="L94" s="37">
        <f t="shared" si="4"/>
        <v>120.24000000000001</v>
      </c>
      <c r="M94" s="32">
        <v>5</v>
      </c>
      <c r="N94" s="32">
        <f t="shared" si="5"/>
        <v>59.760000000000005</v>
      </c>
      <c r="O94" s="37">
        <f t="shared" si="42"/>
        <v>144</v>
      </c>
      <c r="P94" s="39">
        <f t="shared" si="6"/>
        <v>3939</v>
      </c>
      <c r="Q94" s="39">
        <f t="shared" si="7"/>
        <v>65.650000000000006</v>
      </c>
      <c r="R94" s="368">
        <f>'Costs per Hr-Mn-Sec'!$F$7</f>
        <v>0.463536</v>
      </c>
      <c r="S94" s="36">
        <f t="shared" si="43"/>
        <v>6.3398205000000001</v>
      </c>
      <c r="T94" s="251">
        <f>'Production Times '!$D$12</f>
        <v>0.62577360000000004</v>
      </c>
      <c r="U94" s="252">
        <f>'Production Times '!$D$6</f>
        <v>0.4867128</v>
      </c>
      <c r="V94" s="253">
        <f>'Production Times '!$D$10</f>
        <v>0.15451200000000001</v>
      </c>
      <c r="W94" s="575">
        <f t="shared" si="231"/>
        <v>7.6068189000000013</v>
      </c>
      <c r="X94" s="37"/>
      <c r="Y94" s="567">
        <f t="shared" si="147"/>
        <v>0</v>
      </c>
      <c r="Z94" s="563">
        <f t="shared" si="234"/>
        <v>0</v>
      </c>
      <c r="AA94" s="564">
        <f t="shared" si="115"/>
        <v>0</v>
      </c>
      <c r="AB94" s="576">
        <f t="shared" si="235"/>
        <v>0</v>
      </c>
      <c r="AC94" s="576">
        <f t="shared" si="220"/>
        <v>7.6068189000000013</v>
      </c>
      <c r="AD94" s="415">
        <v>1.25</v>
      </c>
      <c r="AE94" s="417">
        <v>1.5</v>
      </c>
      <c r="AF94" s="419">
        <v>2</v>
      </c>
      <c r="AG94" s="416">
        <f t="shared" si="132"/>
        <v>9.5085236250000023</v>
      </c>
      <c r="AH94" s="418">
        <f t="shared" si="232"/>
        <v>11.410228350000002</v>
      </c>
      <c r="AI94" s="420">
        <f t="shared" si="203"/>
        <v>0</v>
      </c>
      <c r="AJ94" s="466">
        <f t="shared" si="233"/>
        <v>15.213637800000003</v>
      </c>
    </row>
    <row r="95" spans="2:36" ht="14.4" x14ac:dyDescent="0.3">
      <c r="B95" s="264">
        <v>1</v>
      </c>
      <c r="C95" s="254">
        <v>1</v>
      </c>
      <c r="D95" s="365">
        <v>20000</v>
      </c>
      <c r="E95" s="266">
        <f t="shared" si="0"/>
        <v>1</v>
      </c>
      <c r="F95" s="266">
        <f t="shared" si="1"/>
        <v>1</v>
      </c>
      <c r="G95" s="266">
        <v>750</v>
      </c>
      <c r="H95" s="266">
        <f t="shared" si="2"/>
        <v>26.666666666666668</v>
      </c>
      <c r="I95" s="264">
        <v>15</v>
      </c>
      <c r="J95" s="264">
        <f t="shared" si="41"/>
        <v>0.5</v>
      </c>
      <c r="K95" s="264">
        <v>5</v>
      </c>
      <c r="L95" s="264">
        <f t="shared" si="4"/>
        <v>0.83500000000000008</v>
      </c>
      <c r="M95" s="264">
        <v>5</v>
      </c>
      <c r="N95" s="264">
        <f t="shared" si="5"/>
        <v>0.41500000000000004</v>
      </c>
      <c r="O95" s="264">
        <f t="shared" si="42"/>
        <v>0.5</v>
      </c>
      <c r="P95" s="267">
        <f t="shared" si="6"/>
        <v>43.916666666666671</v>
      </c>
      <c r="Q95" s="267">
        <f t="shared" si="7"/>
        <v>0.73194444444444451</v>
      </c>
      <c r="R95" s="259">
        <f>'Costs per Hr-Mn-Sec'!$F$7</f>
        <v>0.463536</v>
      </c>
      <c r="S95" s="268">
        <f t="shared" si="43"/>
        <v>20.356956000000004</v>
      </c>
      <c r="T95" s="377">
        <f>'Production Times '!$D$12</f>
        <v>0.62577360000000004</v>
      </c>
      <c r="U95" s="378">
        <f>'Production Times '!$D$6</f>
        <v>0.4867128</v>
      </c>
      <c r="V95" s="264">
        <f>'Production Times '!$D$10</f>
        <v>0.15451200000000001</v>
      </c>
      <c r="W95" s="270">
        <f>SUM(S95:V95)</f>
        <v>21.623954400000002</v>
      </c>
      <c r="X95" s="264"/>
      <c r="Y95" s="568">
        <f t="shared" si="147"/>
        <v>0</v>
      </c>
      <c r="Z95" s="569">
        <f t="shared" si="234"/>
        <v>0</v>
      </c>
      <c r="AA95" s="570">
        <f t="shared" si="115"/>
        <v>0</v>
      </c>
      <c r="AB95" s="269">
        <f t="shared" ref="AB95:AB100" si="236">SUM(AA95)</f>
        <v>0</v>
      </c>
      <c r="AC95" s="269">
        <f>W95+AB95</f>
        <v>21.623954400000002</v>
      </c>
      <c r="AD95" s="421">
        <v>1.25</v>
      </c>
      <c r="AE95" s="421">
        <v>1.5</v>
      </c>
      <c r="AF95" s="421">
        <v>2</v>
      </c>
      <c r="AG95" s="270">
        <f t="shared" si="132"/>
        <v>27.029943000000003</v>
      </c>
      <c r="AH95" s="270">
        <f>AC95*AE95</f>
        <v>32.435931600000004</v>
      </c>
      <c r="AI95" s="422">
        <f t="shared" si="203"/>
        <v>0</v>
      </c>
      <c r="AJ95" s="270">
        <f>AC95*AF95</f>
        <v>43.247908800000005</v>
      </c>
    </row>
    <row r="96" spans="2:36" ht="14.4" x14ac:dyDescent="0.3">
      <c r="B96" s="32">
        <v>2</v>
      </c>
      <c r="C96" s="261">
        <v>2</v>
      </c>
      <c r="D96" s="364">
        <v>20000</v>
      </c>
      <c r="E96" s="38">
        <f t="shared" si="0"/>
        <v>1</v>
      </c>
      <c r="F96" s="38">
        <f t="shared" si="1"/>
        <v>1</v>
      </c>
      <c r="G96" s="33">
        <v>750</v>
      </c>
      <c r="H96" s="38">
        <f t="shared" si="2"/>
        <v>26.666666666666668</v>
      </c>
      <c r="I96" s="32">
        <v>15</v>
      </c>
      <c r="J96" s="37">
        <f t="shared" si="41"/>
        <v>1</v>
      </c>
      <c r="K96" s="32">
        <v>5</v>
      </c>
      <c r="L96" s="37">
        <f t="shared" si="4"/>
        <v>0.83500000000000008</v>
      </c>
      <c r="M96" s="32">
        <v>5</v>
      </c>
      <c r="N96" s="32">
        <f t="shared" si="5"/>
        <v>0.41500000000000004</v>
      </c>
      <c r="O96" s="37">
        <f t="shared" si="42"/>
        <v>1</v>
      </c>
      <c r="P96" s="39">
        <f t="shared" si="6"/>
        <v>44.916666666666671</v>
      </c>
      <c r="Q96" s="39">
        <f t="shared" si="7"/>
        <v>0.74861111111111123</v>
      </c>
      <c r="R96" s="368">
        <f>'Costs per Hr-Mn-Sec'!$F$7</f>
        <v>0.463536</v>
      </c>
      <c r="S96" s="36">
        <f t="shared" si="43"/>
        <v>10.410246000000001</v>
      </c>
      <c r="T96" s="251">
        <f>'Production Times '!$D$12</f>
        <v>0.62577360000000004</v>
      </c>
      <c r="U96" s="252">
        <f>'Production Times '!$D$6</f>
        <v>0.4867128</v>
      </c>
      <c r="V96" s="253">
        <f>'Production Times '!$D$10</f>
        <v>0.15451200000000001</v>
      </c>
      <c r="W96" s="575">
        <f>SUM(S96:V96)</f>
        <v>11.677244400000001</v>
      </c>
      <c r="X96" s="37"/>
      <c r="Y96" s="567">
        <f t="shared" si="147"/>
        <v>0</v>
      </c>
      <c r="Z96" s="563">
        <f t="shared" si="234"/>
        <v>0</v>
      </c>
      <c r="AA96" s="564">
        <f t="shared" ref="AA96:AA159" si="237">Y96+Z96</f>
        <v>0</v>
      </c>
      <c r="AB96" s="576">
        <f t="shared" si="236"/>
        <v>0</v>
      </c>
      <c r="AC96" s="576">
        <f t="shared" ref="AC96:AC103" si="238">W96+AB96</f>
        <v>11.677244400000001</v>
      </c>
      <c r="AD96" s="415">
        <v>1.25</v>
      </c>
      <c r="AE96" s="417">
        <v>1.5</v>
      </c>
      <c r="AF96" s="419">
        <v>2</v>
      </c>
      <c r="AG96" s="416">
        <f t="shared" si="132"/>
        <v>14.596555500000001</v>
      </c>
      <c r="AH96" s="418">
        <f>AC96*AE96</f>
        <v>17.515866600000003</v>
      </c>
      <c r="AI96" s="420">
        <f t="shared" si="203"/>
        <v>0</v>
      </c>
      <c r="AJ96" s="466">
        <f>AC96*AF96</f>
        <v>23.354488800000002</v>
      </c>
    </row>
    <row r="97" spans="2:36" ht="14.4" x14ac:dyDescent="0.3">
      <c r="B97" s="32">
        <v>6</v>
      </c>
      <c r="C97" s="261">
        <v>2</v>
      </c>
      <c r="D97" s="364">
        <v>20000</v>
      </c>
      <c r="E97" s="38">
        <f t="shared" ref="E97:E99" si="239">B97/C97</f>
        <v>3</v>
      </c>
      <c r="F97" s="38">
        <f t="shared" ref="F97:F99" si="240">ROUNDUP(E97,0)</f>
        <v>3</v>
      </c>
      <c r="G97" s="33">
        <v>750</v>
      </c>
      <c r="H97" s="38">
        <f t="shared" ref="H97:H99" si="241">D97/G97</f>
        <v>26.666666666666668</v>
      </c>
      <c r="I97" s="32">
        <v>15</v>
      </c>
      <c r="J97" s="37">
        <f t="shared" ref="J97:J99" si="242">B97*0.5</f>
        <v>3</v>
      </c>
      <c r="K97" s="32">
        <v>5</v>
      </c>
      <c r="L97" s="37">
        <f t="shared" ref="L97:L99" si="243">(K97*0.167)*F97</f>
        <v>2.5050000000000003</v>
      </c>
      <c r="M97" s="32">
        <v>5</v>
      </c>
      <c r="N97" s="32">
        <f t="shared" ref="N97:N99" si="244">(M97*E97)*0.083</f>
        <v>1.2450000000000001</v>
      </c>
      <c r="O97" s="37">
        <f t="shared" ref="O97:O99" si="245">(0.5*C97)*F97</f>
        <v>3</v>
      </c>
      <c r="P97" s="39">
        <f t="shared" ref="P97:P99" si="246">(H97*F97)+(I97+J97+L97+N97+O97)</f>
        <v>104.75</v>
      </c>
      <c r="Q97" s="39">
        <f t="shared" ref="Q97:Q99" si="247">P97/60</f>
        <v>1.7458333333333333</v>
      </c>
      <c r="R97" s="368">
        <f>'Costs per Hr-Mn-Sec'!$F$7</f>
        <v>0.463536</v>
      </c>
      <c r="S97" s="36">
        <f t="shared" ref="S97:S99" si="248">(R97*P97)/B97</f>
        <v>8.0925659999999997</v>
      </c>
      <c r="T97" s="251">
        <f>'Production Times '!$D$12</f>
        <v>0.62577360000000004</v>
      </c>
      <c r="U97" s="252">
        <f>'Production Times '!$D$6</f>
        <v>0.4867128</v>
      </c>
      <c r="V97" s="253">
        <f>'Production Times '!$D$10</f>
        <v>0.15451200000000001</v>
      </c>
      <c r="W97" s="575">
        <f t="shared" ref="W97:W103" si="249">SUM(S97:V97)</f>
        <v>9.3595644</v>
      </c>
      <c r="X97" s="37"/>
      <c r="Y97" s="567">
        <f t="shared" si="147"/>
        <v>0</v>
      </c>
      <c r="Z97" s="563">
        <f t="shared" si="234"/>
        <v>0</v>
      </c>
      <c r="AA97" s="564">
        <f t="shared" si="237"/>
        <v>0</v>
      </c>
      <c r="AB97" s="576">
        <f t="shared" si="236"/>
        <v>0</v>
      </c>
      <c r="AC97" s="576">
        <f t="shared" si="238"/>
        <v>9.3595644</v>
      </c>
      <c r="AD97" s="415">
        <v>1.25</v>
      </c>
      <c r="AE97" s="417">
        <v>1.5</v>
      </c>
      <c r="AF97" s="419">
        <v>2</v>
      </c>
      <c r="AG97" s="416">
        <f t="shared" si="132"/>
        <v>11.699455499999999</v>
      </c>
      <c r="AH97" s="418">
        <f t="shared" ref="AH97:AH103" si="250">AC97*AE97</f>
        <v>14.0393466</v>
      </c>
      <c r="AI97" s="420">
        <f t="shared" si="203"/>
        <v>0</v>
      </c>
      <c r="AJ97" s="466">
        <f t="shared" ref="AJ97:AJ103" si="251">AC97*AF97</f>
        <v>18.7191288</v>
      </c>
    </row>
    <row r="98" spans="2:36" ht="14.4" x14ac:dyDescent="0.3">
      <c r="B98" s="32">
        <v>12</v>
      </c>
      <c r="C98" s="261">
        <v>2</v>
      </c>
      <c r="D98" s="364">
        <v>20000</v>
      </c>
      <c r="E98" s="38">
        <f t="shared" si="239"/>
        <v>6</v>
      </c>
      <c r="F98" s="38">
        <f t="shared" si="240"/>
        <v>6</v>
      </c>
      <c r="G98" s="33">
        <v>750</v>
      </c>
      <c r="H98" s="38">
        <f t="shared" si="241"/>
        <v>26.666666666666668</v>
      </c>
      <c r="I98" s="32">
        <v>15</v>
      </c>
      <c r="J98" s="37">
        <f t="shared" si="242"/>
        <v>6</v>
      </c>
      <c r="K98" s="32">
        <v>5</v>
      </c>
      <c r="L98" s="37">
        <f t="shared" si="243"/>
        <v>5.0100000000000007</v>
      </c>
      <c r="M98" s="32">
        <v>5</v>
      </c>
      <c r="N98" s="32">
        <f t="shared" si="244"/>
        <v>2.4900000000000002</v>
      </c>
      <c r="O98" s="37">
        <f t="shared" si="245"/>
        <v>6</v>
      </c>
      <c r="P98" s="39">
        <f t="shared" si="246"/>
        <v>194.5</v>
      </c>
      <c r="Q98" s="39">
        <f t="shared" si="247"/>
        <v>3.2416666666666667</v>
      </c>
      <c r="R98" s="368">
        <f>'Costs per Hr-Mn-Sec'!$F$7</f>
        <v>0.463536</v>
      </c>
      <c r="S98" s="36">
        <f t="shared" si="248"/>
        <v>7.5131459999999999</v>
      </c>
      <c r="T98" s="251">
        <f>'Production Times '!$D$12</f>
        <v>0.62577360000000004</v>
      </c>
      <c r="U98" s="252">
        <f>'Production Times '!$D$6</f>
        <v>0.4867128</v>
      </c>
      <c r="V98" s="253">
        <f>'Production Times '!$D$10</f>
        <v>0.15451200000000001</v>
      </c>
      <c r="W98" s="575">
        <f t="shared" si="249"/>
        <v>8.7801443999999993</v>
      </c>
      <c r="X98" s="37"/>
      <c r="Y98" s="567">
        <f t="shared" si="147"/>
        <v>0</v>
      </c>
      <c r="Z98" s="563">
        <f t="shared" si="234"/>
        <v>0</v>
      </c>
      <c r="AA98" s="564">
        <f t="shared" si="237"/>
        <v>0</v>
      </c>
      <c r="AB98" s="576">
        <f t="shared" si="236"/>
        <v>0</v>
      </c>
      <c r="AC98" s="576">
        <f t="shared" si="238"/>
        <v>8.7801443999999993</v>
      </c>
      <c r="AD98" s="415">
        <v>1.25</v>
      </c>
      <c r="AE98" s="417">
        <v>1.5</v>
      </c>
      <c r="AF98" s="419">
        <v>2</v>
      </c>
      <c r="AG98" s="416">
        <f t="shared" si="132"/>
        <v>10.975180499999999</v>
      </c>
      <c r="AH98" s="418">
        <f t="shared" si="250"/>
        <v>13.1702166</v>
      </c>
      <c r="AI98" s="420">
        <f t="shared" si="203"/>
        <v>0</v>
      </c>
      <c r="AJ98" s="466">
        <f t="shared" si="251"/>
        <v>17.560288799999999</v>
      </c>
    </row>
    <row r="99" spans="2:36" ht="14.4" x14ac:dyDescent="0.3">
      <c r="B99" s="32">
        <v>24</v>
      </c>
      <c r="C99" s="261">
        <v>2</v>
      </c>
      <c r="D99" s="364">
        <v>20000</v>
      </c>
      <c r="E99" s="38">
        <f t="shared" si="239"/>
        <v>12</v>
      </c>
      <c r="F99" s="38">
        <f t="shared" si="240"/>
        <v>12</v>
      </c>
      <c r="G99" s="33">
        <v>750</v>
      </c>
      <c r="H99" s="38">
        <f t="shared" si="241"/>
        <v>26.666666666666668</v>
      </c>
      <c r="I99" s="32">
        <v>15</v>
      </c>
      <c r="J99" s="37">
        <f t="shared" si="242"/>
        <v>12</v>
      </c>
      <c r="K99" s="32">
        <v>5</v>
      </c>
      <c r="L99" s="37">
        <f t="shared" si="243"/>
        <v>10.020000000000001</v>
      </c>
      <c r="M99" s="32">
        <v>5</v>
      </c>
      <c r="N99" s="32">
        <f t="shared" si="244"/>
        <v>4.9800000000000004</v>
      </c>
      <c r="O99" s="37">
        <f t="shared" si="245"/>
        <v>12</v>
      </c>
      <c r="P99" s="39">
        <f t="shared" si="246"/>
        <v>374</v>
      </c>
      <c r="Q99" s="39">
        <f t="shared" si="247"/>
        <v>6.2333333333333334</v>
      </c>
      <c r="R99" s="368">
        <f>'Costs per Hr-Mn-Sec'!$F$7</f>
        <v>0.463536</v>
      </c>
      <c r="S99" s="36">
        <f t="shared" si="248"/>
        <v>7.2234359999999995</v>
      </c>
      <c r="T99" s="251">
        <f>'Production Times '!$D$12</f>
        <v>0.62577360000000004</v>
      </c>
      <c r="U99" s="252">
        <f>'Production Times '!$D$6</f>
        <v>0.4867128</v>
      </c>
      <c r="V99" s="253">
        <f>'Production Times '!$D$10</f>
        <v>0.15451200000000001</v>
      </c>
      <c r="W99" s="575">
        <f t="shared" si="249"/>
        <v>8.4904343999999998</v>
      </c>
      <c r="X99" s="37"/>
      <c r="Y99" s="567">
        <f t="shared" si="147"/>
        <v>0</v>
      </c>
      <c r="Z99" s="563">
        <f t="shared" si="234"/>
        <v>0</v>
      </c>
      <c r="AA99" s="564">
        <f t="shared" si="237"/>
        <v>0</v>
      </c>
      <c r="AB99" s="576">
        <f t="shared" si="236"/>
        <v>0</v>
      </c>
      <c r="AC99" s="576">
        <f t="shared" si="238"/>
        <v>8.4904343999999998</v>
      </c>
      <c r="AD99" s="415">
        <v>1.25</v>
      </c>
      <c r="AE99" s="417">
        <v>1.5</v>
      </c>
      <c r="AF99" s="419">
        <v>2</v>
      </c>
      <c r="AG99" s="416">
        <f t="shared" si="132"/>
        <v>10.613042999999999</v>
      </c>
      <c r="AH99" s="418">
        <f t="shared" si="250"/>
        <v>12.735651600000001</v>
      </c>
      <c r="AI99" s="420">
        <f t="shared" si="203"/>
        <v>0</v>
      </c>
      <c r="AJ99" s="466">
        <f t="shared" si="251"/>
        <v>16.9808688</v>
      </c>
    </row>
    <row r="100" spans="2:36" ht="14.4" x14ac:dyDescent="0.3">
      <c r="B100" s="32">
        <v>48</v>
      </c>
      <c r="C100" s="261">
        <v>2</v>
      </c>
      <c r="D100" s="364">
        <v>20000</v>
      </c>
      <c r="E100" s="38">
        <f t="shared" si="0"/>
        <v>24</v>
      </c>
      <c r="F100" s="38">
        <f t="shared" si="1"/>
        <v>24</v>
      </c>
      <c r="G100" s="33">
        <v>750</v>
      </c>
      <c r="H100" s="38">
        <f t="shared" si="2"/>
        <v>26.666666666666668</v>
      </c>
      <c r="I100" s="32">
        <v>15</v>
      </c>
      <c r="J100" s="37">
        <f t="shared" si="41"/>
        <v>24</v>
      </c>
      <c r="K100" s="32">
        <v>5</v>
      </c>
      <c r="L100" s="37">
        <f t="shared" si="4"/>
        <v>20.040000000000003</v>
      </c>
      <c r="M100" s="32">
        <v>5</v>
      </c>
      <c r="N100" s="32">
        <f t="shared" si="5"/>
        <v>9.9600000000000009</v>
      </c>
      <c r="O100" s="37">
        <f t="shared" si="42"/>
        <v>24</v>
      </c>
      <c r="P100" s="39">
        <f t="shared" si="6"/>
        <v>733</v>
      </c>
      <c r="Q100" s="39">
        <f t="shared" si="7"/>
        <v>12.216666666666667</v>
      </c>
      <c r="R100" s="368">
        <f>'Costs per Hr-Mn-Sec'!$F$7</f>
        <v>0.463536</v>
      </c>
      <c r="S100" s="36">
        <f t="shared" si="43"/>
        <v>7.0785809999999998</v>
      </c>
      <c r="T100" s="251">
        <f>'Production Times '!$D$12</f>
        <v>0.62577360000000004</v>
      </c>
      <c r="U100" s="252">
        <f>'Production Times '!$D$6</f>
        <v>0.4867128</v>
      </c>
      <c r="V100" s="253">
        <f>'Production Times '!$D$10</f>
        <v>0.15451200000000001</v>
      </c>
      <c r="W100" s="575">
        <f t="shared" si="249"/>
        <v>8.3455794000000001</v>
      </c>
      <c r="X100" s="37"/>
      <c r="Y100" s="567">
        <f t="shared" si="147"/>
        <v>0</v>
      </c>
      <c r="Z100" s="563">
        <f t="shared" si="234"/>
        <v>0</v>
      </c>
      <c r="AA100" s="564">
        <f t="shared" si="237"/>
        <v>0</v>
      </c>
      <c r="AB100" s="576">
        <f t="shared" si="236"/>
        <v>0</v>
      </c>
      <c r="AC100" s="576">
        <f t="shared" si="238"/>
        <v>8.3455794000000001</v>
      </c>
      <c r="AD100" s="415">
        <v>1.25</v>
      </c>
      <c r="AE100" s="417">
        <v>1.5</v>
      </c>
      <c r="AF100" s="419">
        <v>2</v>
      </c>
      <c r="AG100" s="416">
        <f t="shared" si="132"/>
        <v>10.43197425</v>
      </c>
      <c r="AH100" s="418">
        <f t="shared" si="250"/>
        <v>12.518369100000001</v>
      </c>
      <c r="AI100" s="420">
        <f t="shared" si="203"/>
        <v>0</v>
      </c>
      <c r="AJ100" s="466">
        <f t="shared" si="251"/>
        <v>16.6911588</v>
      </c>
    </row>
    <row r="101" spans="2:36" ht="14.4" x14ac:dyDescent="0.3">
      <c r="B101" s="32">
        <v>72</v>
      </c>
      <c r="C101" s="261">
        <v>2</v>
      </c>
      <c r="D101" s="364">
        <v>20000</v>
      </c>
      <c r="E101" s="38">
        <f t="shared" si="0"/>
        <v>36</v>
      </c>
      <c r="F101" s="38">
        <f t="shared" si="1"/>
        <v>36</v>
      </c>
      <c r="G101" s="33">
        <v>750</v>
      </c>
      <c r="H101" s="38">
        <f t="shared" si="2"/>
        <v>26.666666666666668</v>
      </c>
      <c r="I101" s="32">
        <v>15</v>
      </c>
      <c r="J101" s="37">
        <f t="shared" si="41"/>
        <v>36</v>
      </c>
      <c r="K101" s="32">
        <v>5</v>
      </c>
      <c r="L101" s="37">
        <f t="shared" si="4"/>
        <v>30.060000000000002</v>
      </c>
      <c r="M101" s="32">
        <v>5</v>
      </c>
      <c r="N101" s="32">
        <f t="shared" si="5"/>
        <v>14.940000000000001</v>
      </c>
      <c r="O101" s="37">
        <f t="shared" si="42"/>
        <v>36</v>
      </c>
      <c r="P101" s="39">
        <f t="shared" si="6"/>
        <v>1092</v>
      </c>
      <c r="Q101" s="39">
        <f t="shared" si="7"/>
        <v>18.2</v>
      </c>
      <c r="R101" s="368">
        <f>'Costs per Hr-Mn-Sec'!$F$7</f>
        <v>0.463536</v>
      </c>
      <c r="S101" s="36">
        <f t="shared" si="43"/>
        <v>7.0302959999999999</v>
      </c>
      <c r="T101" s="251">
        <f>'Production Times '!$D$12</f>
        <v>0.62577360000000004</v>
      </c>
      <c r="U101" s="252">
        <f>'Production Times '!$D$6</f>
        <v>0.4867128</v>
      </c>
      <c r="V101" s="253">
        <f>'Production Times '!$D$10</f>
        <v>0.15451200000000001</v>
      </c>
      <c r="W101" s="575">
        <f t="shared" si="249"/>
        <v>8.2972944000000002</v>
      </c>
      <c r="X101" s="37"/>
      <c r="Y101" s="567">
        <f t="shared" si="147"/>
        <v>0</v>
      </c>
      <c r="Z101" s="563">
        <f t="shared" si="234"/>
        <v>0</v>
      </c>
      <c r="AA101" s="564">
        <f t="shared" si="237"/>
        <v>0</v>
      </c>
      <c r="AB101" s="576">
        <f t="shared" ref="AB101:AB103" si="252">SUM(AA101)</f>
        <v>0</v>
      </c>
      <c r="AC101" s="576">
        <f t="shared" si="238"/>
        <v>8.2972944000000002</v>
      </c>
      <c r="AD101" s="415">
        <v>1.25</v>
      </c>
      <c r="AE101" s="417">
        <v>1.5</v>
      </c>
      <c r="AF101" s="419">
        <v>2</v>
      </c>
      <c r="AG101" s="416">
        <f t="shared" si="132"/>
        <v>10.371618</v>
      </c>
      <c r="AH101" s="418">
        <f t="shared" si="250"/>
        <v>12.445941600000001</v>
      </c>
      <c r="AI101" s="420">
        <f t="shared" si="203"/>
        <v>0</v>
      </c>
      <c r="AJ101" s="466">
        <f t="shared" si="251"/>
        <v>16.5945888</v>
      </c>
    </row>
    <row r="102" spans="2:36" ht="14.4" x14ac:dyDescent="0.3">
      <c r="B102" s="37">
        <v>144</v>
      </c>
      <c r="C102" s="261">
        <v>2</v>
      </c>
      <c r="D102" s="364">
        <v>20000</v>
      </c>
      <c r="E102" s="38">
        <f t="shared" ref="E102:E194" si="253">B102/C102</f>
        <v>72</v>
      </c>
      <c r="F102" s="38">
        <f t="shared" ref="F102:F194" si="254">ROUNDUP(E102,0)</f>
        <v>72</v>
      </c>
      <c r="G102" s="33">
        <v>750</v>
      </c>
      <c r="H102" s="38">
        <f t="shared" ref="H102:H194" si="255">D102/G102</f>
        <v>26.666666666666668</v>
      </c>
      <c r="I102" s="32">
        <v>15</v>
      </c>
      <c r="J102" s="37">
        <f t="shared" ref="J102:J194" si="256">B102*0.5</f>
        <v>72</v>
      </c>
      <c r="K102" s="32">
        <v>5</v>
      </c>
      <c r="L102" s="37">
        <f t="shared" ref="L102:L194" si="257">(K102*0.167)*F102</f>
        <v>60.120000000000005</v>
      </c>
      <c r="M102" s="32">
        <v>5</v>
      </c>
      <c r="N102" s="32">
        <f t="shared" ref="N102:N194" si="258">(M102*E102)*0.083</f>
        <v>29.880000000000003</v>
      </c>
      <c r="O102" s="37">
        <f t="shared" ref="O102:O194" si="259">(0.5*C102)*F102</f>
        <v>72</v>
      </c>
      <c r="P102" s="39">
        <f t="shared" ref="P102:P194" si="260">(H102*F102)+(I102+J102+L102+N102+O102)</f>
        <v>2169</v>
      </c>
      <c r="Q102" s="39">
        <f t="shared" ref="Q102:Q194" si="261">P102/60</f>
        <v>36.15</v>
      </c>
      <c r="R102" s="368">
        <f>'Costs per Hr-Mn-Sec'!$F$7</f>
        <v>0.463536</v>
      </c>
      <c r="S102" s="36">
        <f t="shared" ref="S102:S193" si="262">(R102*P102)/B102</f>
        <v>6.982011</v>
      </c>
      <c r="T102" s="251">
        <f>'Production Times '!$D$12</f>
        <v>0.62577360000000004</v>
      </c>
      <c r="U102" s="252">
        <f>'Production Times '!$D$6</f>
        <v>0.4867128</v>
      </c>
      <c r="V102" s="253">
        <f>'Production Times '!$D$10</f>
        <v>0.15451200000000001</v>
      </c>
      <c r="W102" s="575">
        <f t="shared" si="249"/>
        <v>8.2490094000000003</v>
      </c>
      <c r="X102" s="37"/>
      <c r="Y102" s="567">
        <f t="shared" si="147"/>
        <v>0</v>
      </c>
      <c r="Z102" s="563">
        <f t="shared" si="234"/>
        <v>0</v>
      </c>
      <c r="AA102" s="564">
        <f t="shared" si="237"/>
        <v>0</v>
      </c>
      <c r="AB102" s="576">
        <f t="shared" si="252"/>
        <v>0</v>
      </c>
      <c r="AC102" s="576">
        <f t="shared" si="238"/>
        <v>8.2490094000000003</v>
      </c>
      <c r="AD102" s="415">
        <v>1.25</v>
      </c>
      <c r="AE102" s="417">
        <v>1.5</v>
      </c>
      <c r="AF102" s="419">
        <v>2</v>
      </c>
      <c r="AG102" s="416">
        <f t="shared" si="132"/>
        <v>10.31126175</v>
      </c>
      <c r="AH102" s="418">
        <f t="shared" si="250"/>
        <v>12.373514100000001</v>
      </c>
      <c r="AI102" s="420">
        <f t="shared" si="203"/>
        <v>0</v>
      </c>
      <c r="AJ102" s="466">
        <f t="shared" si="251"/>
        <v>16.498018800000001</v>
      </c>
    </row>
    <row r="103" spans="2:36" ht="14.4" x14ac:dyDescent="0.3">
      <c r="B103" s="37">
        <v>288</v>
      </c>
      <c r="C103" s="261">
        <v>2</v>
      </c>
      <c r="D103" s="364">
        <v>20000</v>
      </c>
      <c r="E103" s="38">
        <f t="shared" si="253"/>
        <v>144</v>
      </c>
      <c r="F103" s="38">
        <f t="shared" si="254"/>
        <v>144</v>
      </c>
      <c r="G103" s="33">
        <v>750</v>
      </c>
      <c r="H103" s="38">
        <f t="shared" si="255"/>
        <v>26.666666666666668</v>
      </c>
      <c r="I103" s="32">
        <v>15</v>
      </c>
      <c r="J103" s="37">
        <f t="shared" si="256"/>
        <v>144</v>
      </c>
      <c r="K103" s="32">
        <v>5</v>
      </c>
      <c r="L103" s="37">
        <f t="shared" si="257"/>
        <v>120.24000000000001</v>
      </c>
      <c r="M103" s="32">
        <v>5</v>
      </c>
      <c r="N103" s="32">
        <f t="shared" si="258"/>
        <v>59.760000000000005</v>
      </c>
      <c r="O103" s="37">
        <f t="shared" si="259"/>
        <v>144</v>
      </c>
      <c r="P103" s="39">
        <f t="shared" si="260"/>
        <v>4323</v>
      </c>
      <c r="Q103" s="39">
        <f t="shared" si="261"/>
        <v>72.05</v>
      </c>
      <c r="R103" s="368">
        <f>'Costs per Hr-Mn-Sec'!$F$7</f>
        <v>0.463536</v>
      </c>
      <c r="S103" s="36">
        <f t="shared" si="262"/>
        <v>6.9578685</v>
      </c>
      <c r="T103" s="251">
        <f>'Production Times '!$D$12</f>
        <v>0.62577360000000004</v>
      </c>
      <c r="U103" s="252">
        <f>'Production Times '!$D$6</f>
        <v>0.4867128</v>
      </c>
      <c r="V103" s="253">
        <f>'Production Times '!$D$10</f>
        <v>0.15451200000000001</v>
      </c>
      <c r="W103" s="575">
        <f t="shared" si="249"/>
        <v>8.2248669000000003</v>
      </c>
      <c r="X103" s="37"/>
      <c r="Y103" s="567">
        <f t="shared" si="147"/>
        <v>0</v>
      </c>
      <c r="Z103" s="563">
        <f t="shared" si="234"/>
        <v>0</v>
      </c>
      <c r="AA103" s="564">
        <f t="shared" si="237"/>
        <v>0</v>
      </c>
      <c r="AB103" s="576">
        <f t="shared" si="252"/>
        <v>0</v>
      </c>
      <c r="AC103" s="576">
        <f t="shared" si="238"/>
        <v>8.2248669000000003</v>
      </c>
      <c r="AD103" s="415">
        <v>1.25</v>
      </c>
      <c r="AE103" s="417">
        <v>1.5</v>
      </c>
      <c r="AF103" s="419">
        <v>2</v>
      </c>
      <c r="AG103" s="416">
        <f t="shared" si="132"/>
        <v>10.281083625000001</v>
      </c>
      <c r="AH103" s="418">
        <f t="shared" si="250"/>
        <v>12.33730035</v>
      </c>
      <c r="AI103" s="420">
        <f t="shared" si="203"/>
        <v>0</v>
      </c>
      <c r="AJ103" s="466">
        <f t="shared" si="251"/>
        <v>16.449733800000001</v>
      </c>
    </row>
    <row r="104" spans="2:36" ht="14.4" x14ac:dyDescent="0.3">
      <c r="B104" s="264">
        <v>1</v>
      </c>
      <c r="C104" s="254">
        <v>1</v>
      </c>
      <c r="D104" s="264">
        <v>22000</v>
      </c>
      <c r="E104" s="266">
        <f t="shared" si="253"/>
        <v>1</v>
      </c>
      <c r="F104" s="266">
        <f t="shared" si="254"/>
        <v>1</v>
      </c>
      <c r="G104" s="266">
        <v>750</v>
      </c>
      <c r="H104" s="266">
        <f t="shared" si="255"/>
        <v>29.333333333333332</v>
      </c>
      <c r="I104" s="264">
        <v>15</v>
      </c>
      <c r="J104" s="264">
        <f t="shared" si="256"/>
        <v>0.5</v>
      </c>
      <c r="K104" s="264">
        <v>5</v>
      </c>
      <c r="L104" s="264">
        <f t="shared" si="257"/>
        <v>0.83500000000000008</v>
      </c>
      <c r="M104" s="264">
        <v>5</v>
      </c>
      <c r="N104" s="264">
        <f t="shared" si="258"/>
        <v>0.41500000000000004</v>
      </c>
      <c r="O104" s="264">
        <f t="shared" si="259"/>
        <v>0.5</v>
      </c>
      <c r="P104" s="267">
        <f t="shared" si="260"/>
        <v>46.583333333333329</v>
      </c>
      <c r="Q104" s="267">
        <f t="shared" si="261"/>
        <v>0.7763888888888888</v>
      </c>
      <c r="R104" s="259">
        <f>'Costs per Hr-Mn-Sec'!$F$7</f>
        <v>0.463536</v>
      </c>
      <c r="S104" s="268">
        <f t="shared" si="262"/>
        <v>21.593051999999997</v>
      </c>
      <c r="T104" s="377">
        <f>'Production Times '!$D$12</f>
        <v>0.62577360000000004</v>
      </c>
      <c r="U104" s="378">
        <f>'Production Times '!$D$6</f>
        <v>0.4867128</v>
      </c>
      <c r="V104" s="264">
        <f>'Production Times '!$D$10</f>
        <v>0.15451200000000001</v>
      </c>
      <c r="W104" s="270">
        <f>SUM(S104:V104)</f>
        <v>22.860050399999995</v>
      </c>
      <c r="X104" s="264"/>
      <c r="Y104" s="568">
        <f t="shared" si="147"/>
        <v>0</v>
      </c>
      <c r="Z104" s="569">
        <f t="shared" si="234"/>
        <v>0</v>
      </c>
      <c r="AA104" s="570">
        <f t="shared" si="237"/>
        <v>0</v>
      </c>
      <c r="AB104" s="269">
        <f t="shared" ref="AB104:AB109" si="263">SUM(AA104)</f>
        <v>0</v>
      </c>
      <c r="AC104" s="269">
        <f>W104+AB104</f>
        <v>22.860050399999995</v>
      </c>
      <c r="AD104" s="421">
        <v>1.25</v>
      </c>
      <c r="AE104" s="421">
        <v>1.5</v>
      </c>
      <c r="AF104" s="421">
        <v>2</v>
      </c>
      <c r="AG104" s="270">
        <f t="shared" si="132"/>
        <v>28.575062999999993</v>
      </c>
      <c r="AH104" s="270">
        <f>AC104*AE104</f>
        <v>34.290075599999994</v>
      </c>
      <c r="AI104" s="422">
        <f t="shared" si="203"/>
        <v>0</v>
      </c>
      <c r="AJ104" s="270">
        <f>AC104*AF104</f>
        <v>45.72010079999999</v>
      </c>
    </row>
    <row r="105" spans="2:36" ht="14.4" x14ac:dyDescent="0.3">
      <c r="B105" s="32">
        <v>2</v>
      </c>
      <c r="C105" s="261">
        <v>2</v>
      </c>
      <c r="D105" s="32">
        <v>22000</v>
      </c>
      <c r="E105" s="38">
        <f t="shared" si="253"/>
        <v>1</v>
      </c>
      <c r="F105" s="38">
        <f t="shared" si="254"/>
        <v>1</v>
      </c>
      <c r="G105" s="33">
        <v>750</v>
      </c>
      <c r="H105" s="38">
        <f t="shared" si="255"/>
        <v>29.333333333333332</v>
      </c>
      <c r="I105" s="32">
        <v>15</v>
      </c>
      <c r="J105" s="37">
        <f t="shared" si="256"/>
        <v>1</v>
      </c>
      <c r="K105" s="32">
        <v>5</v>
      </c>
      <c r="L105" s="37">
        <f t="shared" si="257"/>
        <v>0.83500000000000008</v>
      </c>
      <c r="M105" s="32">
        <v>5</v>
      </c>
      <c r="N105" s="32">
        <f t="shared" si="258"/>
        <v>0.41500000000000004</v>
      </c>
      <c r="O105" s="37">
        <f t="shared" si="259"/>
        <v>1</v>
      </c>
      <c r="P105" s="39">
        <f t="shared" si="260"/>
        <v>47.583333333333329</v>
      </c>
      <c r="Q105" s="39">
        <f t="shared" si="261"/>
        <v>0.79305555555555551</v>
      </c>
      <c r="R105" s="368">
        <f>'Costs per Hr-Mn-Sec'!$F$7</f>
        <v>0.463536</v>
      </c>
      <c r="S105" s="36">
        <f t="shared" si="262"/>
        <v>11.028293999999999</v>
      </c>
      <c r="T105" s="251">
        <f>'Production Times '!$D$12</f>
        <v>0.62577360000000004</v>
      </c>
      <c r="U105" s="252">
        <f>'Production Times '!$D$6</f>
        <v>0.4867128</v>
      </c>
      <c r="V105" s="253">
        <f>'Production Times '!$D$10</f>
        <v>0.15451200000000001</v>
      </c>
      <c r="W105" s="575">
        <f>SUM(S105:V105)</f>
        <v>12.295292399999999</v>
      </c>
      <c r="X105" s="37"/>
      <c r="Y105" s="567">
        <f t="shared" ref="Y105:Y168" si="264">X105*Y$22</f>
        <v>0</v>
      </c>
      <c r="Z105" s="563">
        <f t="shared" si="234"/>
        <v>0</v>
      </c>
      <c r="AA105" s="564">
        <f t="shared" si="237"/>
        <v>0</v>
      </c>
      <c r="AB105" s="576">
        <f t="shared" si="263"/>
        <v>0</v>
      </c>
      <c r="AC105" s="576">
        <f t="shared" ref="AC105:AC112" si="265">W105+AB105</f>
        <v>12.295292399999999</v>
      </c>
      <c r="AD105" s="415">
        <v>1.25</v>
      </c>
      <c r="AE105" s="417">
        <v>1.5</v>
      </c>
      <c r="AF105" s="419">
        <v>2</v>
      </c>
      <c r="AG105" s="416">
        <f t="shared" ref="AG105:AG168" si="266">AC105*AD105</f>
        <v>15.369115499999999</v>
      </c>
      <c r="AH105" s="418">
        <f>AC105*AE105</f>
        <v>18.442938599999998</v>
      </c>
      <c r="AI105" s="420">
        <f t="shared" si="203"/>
        <v>0</v>
      </c>
      <c r="AJ105" s="466">
        <f>AC105*AF105</f>
        <v>24.590584799999998</v>
      </c>
    </row>
    <row r="106" spans="2:36" ht="14.4" x14ac:dyDescent="0.3">
      <c r="B106" s="32">
        <v>6</v>
      </c>
      <c r="C106" s="261">
        <v>2</v>
      </c>
      <c r="D106" s="32">
        <v>22000</v>
      </c>
      <c r="E106" s="38">
        <f t="shared" ref="E106:E108" si="267">B106/C106</f>
        <v>3</v>
      </c>
      <c r="F106" s="38">
        <f t="shared" ref="F106:F108" si="268">ROUNDUP(E106,0)</f>
        <v>3</v>
      </c>
      <c r="G106" s="33">
        <v>750</v>
      </c>
      <c r="H106" s="38">
        <f t="shared" ref="H106:H108" si="269">D106/G106</f>
        <v>29.333333333333332</v>
      </c>
      <c r="I106" s="32">
        <v>15</v>
      </c>
      <c r="J106" s="37">
        <f t="shared" ref="J106:J108" si="270">B106*0.5</f>
        <v>3</v>
      </c>
      <c r="K106" s="32">
        <v>5</v>
      </c>
      <c r="L106" s="37">
        <f t="shared" ref="L106:L108" si="271">(K106*0.167)*F106</f>
        <v>2.5050000000000003</v>
      </c>
      <c r="M106" s="32">
        <v>5</v>
      </c>
      <c r="N106" s="32">
        <f t="shared" ref="N106:N108" si="272">(M106*E106)*0.083</f>
        <v>1.2450000000000001</v>
      </c>
      <c r="O106" s="37">
        <f t="shared" ref="O106:O108" si="273">(0.5*C106)*F106</f>
        <v>3</v>
      </c>
      <c r="P106" s="39">
        <f t="shared" ref="P106:P108" si="274">(H106*F106)+(I106+J106+L106+N106+O106)</f>
        <v>112.75</v>
      </c>
      <c r="Q106" s="39">
        <f t="shared" ref="Q106:Q108" si="275">P106/60</f>
        <v>1.8791666666666667</v>
      </c>
      <c r="R106" s="368">
        <f>'Costs per Hr-Mn-Sec'!$F$7</f>
        <v>0.463536</v>
      </c>
      <c r="S106" s="36">
        <f t="shared" ref="S106:S108" si="276">(R106*P106)/B106</f>
        <v>8.7106139999999996</v>
      </c>
      <c r="T106" s="251">
        <f>'Production Times '!$D$12</f>
        <v>0.62577360000000004</v>
      </c>
      <c r="U106" s="252">
        <f>'Production Times '!$D$6</f>
        <v>0.4867128</v>
      </c>
      <c r="V106" s="253">
        <f>'Production Times '!$D$10</f>
        <v>0.15451200000000001</v>
      </c>
      <c r="W106" s="575">
        <f t="shared" ref="W106:W112" si="277">SUM(S106:V106)</f>
        <v>9.9776123999999999</v>
      </c>
      <c r="X106" s="37"/>
      <c r="Y106" s="567">
        <f t="shared" si="264"/>
        <v>0</v>
      </c>
      <c r="Z106" s="563">
        <f t="shared" si="234"/>
        <v>0</v>
      </c>
      <c r="AA106" s="564">
        <f t="shared" si="237"/>
        <v>0</v>
      </c>
      <c r="AB106" s="576">
        <f t="shared" si="263"/>
        <v>0</v>
      </c>
      <c r="AC106" s="576">
        <f t="shared" si="265"/>
        <v>9.9776123999999999</v>
      </c>
      <c r="AD106" s="415">
        <v>1.25</v>
      </c>
      <c r="AE106" s="417">
        <v>1.5</v>
      </c>
      <c r="AF106" s="419">
        <v>2</v>
      </c>
      <c r="AG106" s="416">
        <f t="shared" si="266"/>
        <v>12.472015499999999</v>
      </c>
      <c r="AH106" s="418">
        <f t="shared" ref="AH106:AH112" si="278">AC106*AE106</f>
        <v>14.966418600000001</v>
      </c>
      <c r="AI106" s="420">
        <f t="shared" si="203"/>
        <v>0</v>
      </c>
      <c r="AJ106" s="466">
        <f t="shared" ref="AJ106:AJ112" si="279">AC106*AF106</f>
        <v>19.9552248</v>
      </c>
    </row>
    <row r="107" spans="2:36" ht="14.4" x14ac:dyDescent="0.3">
      <c r="B107" s="32">
        <v>12</v>
      </c>
      <c r="C107" s="261">
        <v>2</v>
      </c>
      <c r="D107" s="32">
        <v>22000</v>
      </c>
      <c r="E107" s="38">
        <f t="shared" si="267"/>
        <v>6</v>
      </c>
      <c r="F107" s="38">
        <f t="shared" si="268"/>
        <v>6</v>
      </c>
      <c r="G107" s="33">
        <v>750</v>
      </c>
      <c r="H107" s="38">
        <f t="shared" si="269"/>
        <v>29.333333333333332</v>
      </c>
      <c r="I107" s="32">
        <v>15</v>
      </c>
      <c r="J107" s="37">
        <f t="shared" si="270"/>
        <v>6</v>
      </c>
      <c r="K107" s="32">
        <v>5</v>
      </c>
      <c r="L107" s="37">
        <f t="shared" si="271"/>
        <v>5.0100000000000007</v>
      </c>
      <c r="M107" s="32">
        <v>5</v>
      </c>
      <c r="N107" s="32">
        <f t="shared" si="272"/>
        <v>2.4900000000000002</v>
      </c>
      <c r="O107" s="37">
        <f t="shared" si="273"/>
        <v>6</v>
      </c>
      <c r="P107" s="39">
        <f t="shared" si="274"/>
        <v>210.5</v>
      </c>
      <c r="Q107" s="39">
        <f t="shared" si="275"/>
        <v>3.5083333333333333</v>
      </c>
      <c r="R107" s="368">
        <f>'Costs per Hr-Mn-Sec'!$F$7</f>
        <v>0.463536</v>
      </c>
      <c r="S107" s="36">
        <f t="shared" si="276"/>
        <v>8.1311939999999989</v>
      </c>
      <c r="T107" s="251">
        <f>'Production Times '!$D$12</f>
        <v>0.62577360000000004</v>
      </c>
      <c r="U107" s="252">
        <f>'Production Times '!$D$6</f>
        <v>0.4867128</v>
      </c>
      <c r="V107" s="253">
        <f>'Production Times '!$D$10</f>
        <v>0.15451200000000001</v>
      </c>
      <c r="W107" s="575">
        <f t="shared" si="277"/>
        <v>9.3981923999999992</v>
      </c>
      <c r="X107" s="37"/>
      <c r="Y107" s="567">
        <f t="shared" si="264"/>
        <v>0</v>
      </c>
      <c r="Z107" s="563">
        <f t="shared" si="234"/>
        <v>0</v>
      </c>
      <c r="AA107" s="564">
        <f t="shared" si="237"/>
        <v>0</v>
      </c>
      <c r="AB107" s="576">
        <f t="shared" si="263"/>
        <v>0</v>
      </c>
      <c r="AC107" s="576">
        <f t="shared" si="265"/>
        <v>9.3981923999999992</v>
      </c>
      <c r="AD107" s="415">
        <v>1.25</v>
      </c>
      <c r="AE107" s="417">
        <v>1.5</v>
      </c>
      <c r="AF107" s="419">
        <v>2</v>
      </c>
      <c r="AG107" s="416">
        <f t="shared" si="266"/>
        <v>11.747740499999999</v>
      </c>
      <c r="AH107" s="418">
        <f t="shared" si="278"/>
        <v>14.097288599999999</v>
      </c>
      <c r="AI107" s="420">
        <f t="shared" si="203"/>
        <v>0</v>
      </c>
      <c r="AJ107" s="466">
        <f t="shared" si="279"/>
        <v>18.796384799999998</v>
      </c>
    </row>
    <row r="108" spans="2:36" ht="14.4" x14ac:dyDescent="0.3">
      <c r="B108" s="32">
        <v>24</v>
      </c>
      <c r="C108" s="261">
        <v>2</v>
      </c>
      <c r="D108" s="32">
        <v>22000</v>
      </c>
      <c r="E108" s="38">
        <f t="shared" si="267"/>
        <v>12</v>
      </c>
      <c r="F108" s="38">
        <f t="shared" si="268"/>
        <v>12</v>
      </c>
      <c r="G108" s="33">
        <v>750</v>
      </c>
      <c r="H108" s="38">
        <f t="shared" si="269"/>
        <v>29.333333333333332</v>
      </c>
      <c r="I108" s="32">
        <v>15</v>
      </c>
      <c r="J108" s="37">
        <f t="shared" si="270"/>
        <v>12</v>
      </c>
      <c r="K108" s="32">
        <v>5</v>
      </c>
      <c r="L108" s="37">
        <f t="shared" si="271"/>
        <v>10.020000000000001</v>
      </c>
      <c r="M108" s="32">
        <v>5</v>
      </c>
      <c r="N108" s="32">
        <f t="shared" si="272"/>
        <v>4.9800000000000004</v>
      </c>
      <c r="O108" s="37">
        <f t="shared" si="273"/>
        <v>12</v>
      </c>
      <c r="P108" s="39">
        <f t="shared" si="274"/>
        <v>406</v>
      </c>
      <c r="Q108" s="39">
        <f t="shared" si="275"/>
        <v>6.7666666666666666</v>
      </c>
      <c r="R108" s="368">
        <f>'Costs per Hr-Mn-Sec'!$F$7</f>
        <v>0.463536</v>
      </c>
      <c r="S108" s="36">
        <f t="shared" si="276"/>
        <v>7.8414840000000003</v>
      </c>
      <c r="T108" s="251">
        <f>'Production Times '!$D$12</f>
        <v>0.62577360000000004</v>
      </c>
      <c r="U108" s="252">
        <f>'Production Times '!$D$6</f>
        <v>0.4867128</v>
      </c>
      <c r="V108" s="253">
        <f>'Production Times '!$D$10</f>
        <v>0.15451200000000001</v>
      </c>
      <c r="W108" s="575">
        <f t="shared" si="277"/>
        <v>9.1084823999999998</v>
      </c>
      <c r="X108" s="37"/>
      <c r="Y108" s="567">
        <f t="shared" si="264"/>
        <v>0</v>
      </c>
      <c r="Z108" s="563">
        <f t="shared" si="234"/>
        <v>0</v>
      </c>
      <c r="AA108" s="564">
        <f t="shared" si="237"/>
        <v>0</v>
      </c>
      <c r="AB108" s="576">
        <f t="shared" si="263"/>
        <v>0</v>
      </c>
      <c r="AC108" s="576">
        <f t="shared" si="265"/>
        <v>9.1084823999999998</v>
      </c>
      <c r="AD108" s="415">
        <v>1.25</v>
      </c>
      <c r="AE108" s="417">
        <v>1.5</v>
      </c>
      <c r="AF108" s="419">
        <v>2</v>
      </c>
      <c r="AG108" s="416">
        <f t="shared" si="266"/>
        <v>11.385603</v>
      </c>
      <c r="AH108" s="418">
        <f t="shared" si="278"/>
        <v>13.6627236</v>
      </c>
      <c r="AI108" s="420">
        <f t="shared" si="203"/>
        <v>0</v>
      </c>
      <c r="AJ108" s="466">
        <f t="shared" si="279"/>
        <v>18.2169648</v>
      </c>
    </row>
    <row r="109" spans="2:36" ht="14.4" x14ac:dyDescent="0.3">
      <c r="B109" s="32">
        <v>48</v>
      </c>
      <c r="C109" s="261">
        <v>2</v>
      </c>
      <c r="D109" s="32">
        <v>22000</v>
      </c>
      <c r="E109" s="38">
        <f t="shared" si="253"/>
        <v>24</v>
      </c>
      <c r="F109" s="38">
        <f t="shared" si="254"/>
        <v>24</v>
      </c>
      <c r="G109" s="33">
        <v>750</v>
      </c>
      <c r="H109" s="38">
        <f t="shared" si="255"/>
        <v>29.333333333333332</v>
      </c>
      <c r="I109" s="32">
        <v>15</v>
      </c>
      <c r="J109" s="37">
        <f t="shared" si="256"/>
        <v>24</v>
      </c>
      <c r="K109" s="32">
        <v>5</v>
      </c>
      <c r="L109" s="37">
        <f t="shared" si="257"/>
        <v>20.040000000000003</v>
      </c>
      <c r="M109" s="32">
        <v>5</v>
      </c>
      <c r="N109" s="32">
        <f t="shared" si="258"/>
        <v>9.9600000000000009</v>
      </c>
      <c r="O109" s="37">
        <f t="shared" si="259"/>
        <v>24</v>
      </c>
      <c r="P109" s="39">
        <f t="shared" si="260"/>
        <v>797</v>
      </c>
      <c r="Q109" s="39">
        <f t="shared" si="261"/>
        <v>13.283333333333333</v>
      </c>
      <c r="R109" s="368">
        <f>'Costs per Hr-Mn-Sec'!$F$7</f>
        <v>0.463536</v>
      </c>
      <c r="S109" s="36">
        <f t="shared" si="262"/>
        <v>7.6966290000000006</v>
      </c>
      <c r="T109" s="251">
        <f>'Production Times '!$D$12</f>
        <v>0.62577360000000004</v>
      </c>
      <c r="U109" s="252">
        <f>'Production Times '!$D$6</f>
        <v>0.4867128</v>
      </c>
      <c r="V109" s="253">
        <f>'Production Times '!$D$10</f>
        <v>0.15451200000000001</v>
      </c>
      <c r="W109" s="575">
        <f t="shared" si="277"/>
        <v>8.9636274</v>
      </c>
      <c r="X109" s="37"/>
      <c r="Y109" s="567">
        <f t="shared" si="264"/>
        <v>0</v>
      </c>
      <c r="Z109" s="563">
        <f t="shared" si="234"/>
        <v>0</v>
      </c>
      <c r="AA109" s="564">
        <f t="shared" si="237"/>
        <v>0</v>
      </c>
      <c r="AB109" s="576">
        <f t="shared" si="263"/>
        <v>0</v>
      </c>
      <c r="AC109" s="576">
        <f t="shared" si="265"/>
        <v>8.9636274</v>
      </c>
      <c r="AD109" s="415">
        <v>1.25</v>
      </c>
      <c r="AE109" s="417">
        <v>1.5</v>
      </c>
      <c r="AF109" s="419">
        <v>2</v>
      </c>
      <c r="AG109" s="416">
        <f t="shared" si="266"/>
        <v>11.20453425</v>
      </c>
      <c r="AH109" s="418">
        <f t="shared" si="278"/>
        <v>13.4454411</v>
      </c>
      <c r="AI109" s="420">
        <f t="shared" si="203"/>
        <v>0</v>
      </c>
      <c r="AJ109" s="466">
        <f t="shared" si="279"/>
        <v>17.9272548</v>
      </c>
    </row>
    <row r="110" spans="2:36" ht="14.4" x14ac:dyDescent="0.3">
      <c r="B110" s="32">
        <v>72</v>
      </c>
      <c r="C110" s="261">
        <v>2</v>
      </c>
      <c r="D110" s="32">
        <v>22000</v>
      </c>
      <c r="E110" s="38">
        <f t="shared" si="253"/>
        <v>36</v>
      </c>
      <c r="F110" s="38">
        <f t="shared" si="254"/>
        <v>36</v>
      </c>
      <c r="G110" s="33">
        <v>750</v>
      </c>
      <c r="H110" s="38">
        <f t="shared" si="255"/>
        <v>29.333333333333332</v>
      </c>
      <c r="I110" s="32">
        <v>15</v>
      </c>
      <c r="J110" s="37">
        <f t="shared" si="256"/>
        <v>36</v>
      </c>
      <c r="K110" s="32">
        <v>5</v>
      </c>
      <c r="L110" s="37">
        <f t="shared" si="257"/>
        <v>30.060000000000002</v>
      </c>
      <c r="M110" s="32">
        <v>5</v>
      </c>
      <c r="N110" s="32">
        <f t="shared" si="258"/>
        <v>14.940000000000001</v>
      </c>
      <c r="O110" s="37">
        <f t="shared" si="259"/>
        <v>36</v>
      </c>
      <c r="P110" s="39">
        <f t="shared" si="260"/>
        <v>1188</v>
      </c>
      <c r="Q110" s="39">
        <f t="shared" si="261"/>
        <v>19.8</v>
      </c>
      <c r="R110" s="368">
        <f>'Costs per Hr-Mn-Sec'!$F$7</f>
        <v>0.463536</v>
      </c>
      <c r="S110" s="36">
        <f t="shared" si="262"/>
        <v>7.6483440000000007</v>
      </c>
      <c r="T110" s="251">
        <f>'Production Times '!$D$12</f>
        <v>0.62577360000000004</v>
      </c>
      <c r="U110" s="252">
        <f>'Production Times '!$D$6</f>
        <v>0.4867128</v>
      </c>
      <c r="V110" s="253">
        <f>'Production Times '!$D$10</f>
        <v>0.15451200000000001</v>
      </c>
      <c r="W110" s="575">
        <f t="shared" si="277"/>
        <v>8.9153424000000001</v>
      </c>
      <c r="X110" s="37"/>
      <c r="Y110" s="567">
        <f t="shared" si="264"/>
        <v>0</v>
      </c>
      <c r="Z110" s="563">
        <f t="shared" si="234"/>
        <v>0</v>
      </c>
      <c r="AA110" s="564">
        <f t="shared" si="237"/>
        <v>0</v>
      </c>
      <c r="AB110" s="576">
        <f t="shared" ref="AB110:AB112" si="280">SUM(AA110)</f>
        <v>0</v>
      </c>
      <c r="AC110" s="576">
        <f t="shared" si="265"/>
        <v>8.9153424000000001</v>
      </c>
      <c r="AD110" s="415">
        <v>1.25</v>
      </c>
      <c r="AE110" s="417">
        <v>1.5</v>
      </c>
      <c r="AF110" s="419">
        <v>2</v>
      </c>
      <c r="AG110" s="416">
        <f t="shared" si="266"/>
        <v>11.144178</v>
      </c>
      <c r="AH110" s="418">
        <f t="shared" si="278"/>
        <v>13.3730136</v>
      </c>
      <c r="AI110" s="420">
        <f t="shared" si="203"/>
        <v>0</v>
      </c>
      <c r="AJ110" s="466">
        <f t="shared" si="279"/>
        <v>17.8306848</v>
      </c>
    </row>
    <row r="111" spans="2:36" ht="14.4" x14ac:dyDescent="0.3">
      <c r="B111" s="37">
        <v>144</v>
      </c>
      <c r="C111" s="261">
        <v>2</v>
      </c>
      <c r="D111" s="32">
        <v>22000</v>
      </c>
      <c r="E111" s="38">
        <f t="shared" si="253"/>
        <v>72</v>
      </c>
      <c r="F111" s="38">
        <f t="shared" si="254"/>
        <v>72</v>
      </c>
      <c r="G111" s="33">
        <v>750</v>
      </c>
      <c r="H111" s="38">
        <f t="shared" si="255"/>
        <v>29.333333333333332</v>
      </c>
      <c r="I111" s="32">
        <v>15</v>
      </c>
      <c r="J111" s="37">
        <f t="shared" si="256"/>
        <v>72</v>
      </c>
      <c r="K111" s="32">
        <v>5</v>
      </c>
      <c r="L111" s="37">
        <f t="shared" si="257"/>
        <v>60.120000000000005</v>
      </c>
      <c r="M111" s="32">
        <v>5</v>
      </c>
      <c r="N111" s="32">
        <f t="shared" si="258"/>
        <v>29.880000000000003</v>
      </c>
      <c r="O111" s="37">
        <f t="shared" si="259"/>
        <v>72</v>
      </c>
      <c r="P111" s="39">
        <f t="shared" si="260"/>
        <v>2361</v>
      </c>
      <c r="Q111" s="39">
        <f t="shared" si="261"/>
        <v>39.35</v>
      </c>
      <c r="R111" s="368">
        <f>'Costs per Hr-Mn-Sec'!$F$7</f>
        <v>0.463536</v>
      </c>
      <c r="S111" s="36">
        <f t="shared" si="262"/>
        <v>7.6000589999999999</v>
      </c>
      <c r="T111" s="251">
        <f>'Production Times '!$D$12</f>
        <v>0.62577360000000004</v>
      </c>
      <c r="U111" s="252">
        <f>'Production Times '!$D$6</f>
        <v>0.4867128</v>
      </c>
      <c r="V111" s="253">
        <f>'Production Times '!$D$10</f>
        <v>0.15451200000000001</v>
      </c>
      <c r="W111" s="575">
        <f t="shared" si="277"/>
        <v>8.8670574000000002</v>
      </c>
      <c r="X111" s="37"/>
      <c r="Y111" s="567">
        <f t="shared" si="264"/>
        <v>0</v>
      </c>
      <c r="Z111" s="563">
        <f t="shared" si="234"/>
        <v>0</v>
      </c>
      <c r="AA111" s="564">
        <f t="shared" si="237"/>
        <v>0</v>
      </c>
      <c r="AB111" s="576">
        <f t="shared" si="280"/>
        <v>0</v>
      </c>
      <c r="AC111" s="576">
        <f t="shared" si="265"/>
        <v>8.8670574000000002</v>
      </c>
      <c r="AD111" s="415">
        <v>1.25</v>
      </c>
      <c r="AE111" s="417">
        <v>1.5</v>
      </c>
      <c r="AF111" s="419">
        <v>2</v>
      </c>
      <c r="AG111" s="416">
        <f t="shared" si="266"/>
        <v>11.08382175</v>
      </c>
      <c r="AH111" s="418">
        <f t="shared" si="278"/>
        <v>13.3005861</v>
      </c>
      <c r="AI111" s="420">
        <f t="shared" si="203"/>
        <v>0</v>
      </c>
      <c r="AJ111" s="466">
        <f t="shared" si="279"/>
        <v>17.7341148</v>
      </c>
    </row>
    <row r="112" spans="2:36" ht="14.4" x14ac:dyDescent="0.3">
      <c r="B112" s="37">
        <v>288</v>
      </c>
      <c r="C112" s="261">
        <v>2</v>
      </c>
      <c r="D112" s="32">
        <v>22000</v>
      </c>
      <c r="E112" s="38">
        <f t="shared" si="253"/>
        <v>144</v>
      </c>
      <c r="F112" s="38">
        <f t="shared" si="254"/>
        <v>144</v>
      </c>
      <c r="G112" s="33">
        <v>750</v>
      </c>
      <c r="H112" s="38">
        <f t="shared" si="255"/>
        <v>29.333333333333332</v>
      </c>
      <c r="I112" s="32">
        <v>15</v>
      </c>
      <c r="J112" s="37">
        <f t="shared" si="256"/>
        <v>144</v>
      </c>
      <c r="K112" s="32">
        <v>5</v>
      </c>
      <c r="L112" s="37">
        <f t="shared" si="257"/>
        <v>120.24000000000001</v>
      </c>
      <c r="M112" s="32">
        <v>5</v>
      </c>
      <c r="N112" s="32">
        <f t="shared" si="258"/>
        <v>59.760000000000005</v>
      </c>
      <c r="O112" s="37">
        <f t="shared" si="259"/>
        <v>144</v>
      </c>
      <c r="P112" s="39">
        <f t="shared" si="260"/>
        <v>4707</v>
      </c>
      <c r="Q112" s="39">
        <f t="shared" si="261"/>
        <v>78.45</v>
      </c>
      <c r="R112" s="368">
        <f>'Costs per Hr-Mn-Sec'!$F$7</f>
        <v>0.463536</v>
      </c>
      <c r="S112" s="36">
        <f t="shared" si="262"/>
        <v>7.5759165000000008</v>
      </c>
      <c r="T112" s="251">
        <f>'Production Times '!$D$12</f>
        <v>0.62577360000000004</v>
      </c>
      <c r="U112" s="252">
        <f>'Production Times '!$D$6</f>
        <v>0.4867128</v>
      </c>
      <c r="V112" s="253">
        <f>'Production Times '!$D$10</f>
        <v>0.15451200000000001</v>
      </c>
      <c r="W112" s="575">
        <f t="shared" si="277"/>
        <v>8.8429149000000002</v>
      </c>
      <c r="X112" s="37"/>
      <c r="Y112" s="567">
        <f t="shared" si="264"/>
        <v>0</v>
      </c>
      <c r="Z112" s="563">
        <f t="shared" si="234"/>
        <v>0</v>
      </c>
      <c r="AA112" s="564">
        <f t="shared" si="237"/>
        <v>0</v>
      </c>
      <c r="AB112" s="576">
        <f t="shared" si="280"/>
        <v>0</v>
      </c>
      <c r="AC112" s="576">
        <f t="shared" si="265"/>
        <v>8.8429149000000002</v>
      </c>
      <c r="AD112" s="415">
        <v>1.25</v>
      </c>
      <c r="AE112" s="417">
        <v>1.5</v>
      </c>
      <c r="AF112" s="419">
        <v>2</v>
      </c>
      <c r="AG112" s="416">
        <f t="shared" si="266"/>
        <v>11.053643624999999</v>
      </c>
      <c r="AH112" s="418">
        <f t="shared" si="278"/>
        <v>13.26437235</v>
      </c>
      <c r="AI112" s="420">
        <f t="shared" si="203"/>
        <v>0</v>
      </c>
      <c r="AJ112" s="466">
        <f t="shared" si="279"/>
        <v>17.6858298</v>
      </c>
    </row>
    <row r="113" spans="2:36" ht="14.4" x14ac:dyDescent="0.3">
      <c r="B113" s="264">
        <v>1</v>
      </c>
      <c r="C113" s="254">
        <v>1</v>
      </c>
      <c r="D113" s="365">
        <v>24000</v>
      </c>
      <c r="E113" s="266">
        <f t="shared" si="253"/>
        <v>1</v>
      </c>
      <c r="F113" s="266">
        <f t="shared" si="254"/>
        <v>1</v>
      </c>
      <c r="G113" s="266">
        <v>750</v>
      </c>
      <c r="H113" s="266">
        <f t="shared" si="255"/>
        <v>32</v>
      </c>
      <c r="I113" s="264">
        <v>15</v>
      </c>
      <c r="J113" s="264">
        <f t="shared" si="256"/>
        <v>0.5</v>
      </c>
      <c r="K113" s="264">
        <v>5</v>
      </c>
      <c r="L113" s="264">
        <f t="shared" si="257"/>
        <v>0.83500000000000008</v>
      </c>
      <c r="M113" s="264">
        <v>5</v>
      </c>
      <c r="N113" s="264">
        <f t="shared" si="258"/>
        <v>0.41500000000000004</v>
      </c>
      <c r="O113" s="264">
        <f t="shared" si="259"/>
        <v>0.5</v>
      </c>
      <c r="P113" s="267">
        <f t="shared" si="260"/>
        <v>49.25</v>
      </c>
      <c r="Q113" s="267">
        <f t="shared" si="261"/>
        <v>0.8208333333333333</v>
      </c>
      <c r="R113" s="259">
        <f>'Costs per Hr-Mn-Sec'!$F$7</f>
        <v>0.463536</v>
      </c>
      <c r="S113" s="268">
        <f t="shared" si="262"/>
        <v>22.829148</v>
      </c>
      <c r="T113" s="377">
        <f>'Production Times '!$D$12</f>
        <v>0.62577360000000004</v>
      </c>
      <c r="U113" s="378">
        <f>'Production Times '!$D$6</f>
        <v>0.4867128</v>
      </c>
      <c r="V113" s="264">
        <f>'Production Times '!$D$10</f>
        <v>0.15451200000000001</v>
      </c>
      <c r="W113" s="270">
        <f>SUM(S113:V113)</f>
        <v>24.096146399999999</v>
      </c>
      <c r="X113" s="264"/>
      <c r="Y113" s="568">
        <f t="shared" si="264"/>
        <v>0</v>
      </c>
      <c r="Z113" s="569">
        <f t="shared" si="234"/>
        <v>0</v>
      </c>
      <c r="AA113" s="570">
        <f t="shared" si="237"/>
        <v>0</v>
      </c>
      <c r="AB113" s="269">
        <f t="shared" ref="AB113:AB118" si="281">SUM(AA113)</f>
        <v>0</v>
      </c>
      <c r="AC113" s="269">
        <f>W113+AB113</f>
        <v>24.096146399999999</v>
      </c>
      <c r="AD113" s="421">
        <v>1.25</v>
      </c>
      <c r="AE113" s="421">
        <v>1.5</v>
      </c>
      <c r="AF113" s="421">
        <v>2</v>
      </c>
      <c r="AG113" s="270">
        <f t="shared" si="266"/>
        <v>30.120182999999997</v>
      </c>
      <c r="AH113" s="270">
        <f>AC113*AE113</f>
        <v>36.1442196</v>
      </c>
      <c r="AI113" s="422">
        <f t="shared" si="203"/>
        <v>0</v>
      </c>
      <c r="AJ113" s="270">
        <f>AC113*AF113</f>
        <v>48.192292799999997</v>
      </c>
    </row>
    <row r="114" spans="2:36" ht="14.4" x14ac:dyDescent="0.3">
      <c r="B114" s="32">
        <v>2</v>
      </c>
      <c r="C114" s="261">
        <v>2</v>
      </c>
      <c r="D114" s="364">
        <v>24000</v>
      </c>
      <c r="E114" s="38">
        <f>B114/C114</f>
        <v>1</v>
      </c>
      <c r="F114" s="38">
        <f>ROUNDUP(E114,0)</f>
        <v>1</v>
      </c>
      <c r="G114" s="33">
        <v>750</v>
      </c>
      <c r="H114" s="38">
        <f>D114/G114</f>
        <v>32</v>
      </c>
      <c r="I114" s="32">
        <v>15</v>
      </c>
      <c r="J114" s="37">
        <f>B114*0.5</f>
        <v>1</v>
      </c>
      <c r="K114" s="32">
        <v>5</v>
      </c>
      <c r="L114" s="37">
        <f>(K114*0.167)*F114</f>
        <v>0.83500000000000008</v>
      </c>
      <c r="M114" s="32">
        <v>5</v>
      </c>
      <c r="N114" s="32">
        <f>(M114*E114)*0.083</f>
        <v>0.41500000000000004</v>
      </c>
      <c r="O114" s="37">
        <f>(0.5*C114)*F114</f>
        <v>1</v>
      </c>
      <c r="P114" s="39">
        <f>(H114*F114)+(I114+J114+L114+N114+O114)</f>
        <v>50.25</v>
      </c>
      <c r="Q114" s="39">
        <f>P114/60</f>
        <v>0.83750000000000002</v>
      </c>
      <c r="R114" s="368">
        <f>'Costs per Hr-Mn-Sec'!$F$7</f>
        <v>0.463536</v>
      </c>
      <c r="S114" s="36">
        <f>(R114*P114)/B114</f>
        <v>11.646342000000001</v>
      </c>
      <c r="T114" s="251">
        <f>'Production Times '!$D$12</f>
        <v>0.62577360000000004</v>
      </c>
      <c r="U114" s="252">
        <f>'Production Times '!$D$6</f>
        <v>0.4867128</v>
      </c>
      <c r="V114" s="253">
        <f>'Production Times '!$D$10</f>
        <v>0.15451200000000001</v>
      </c>
      <c r="W114" s="575">
        <f>SUM(S114:V114)</f>
        <v>12.913340400000001</v>
      </c>
      <c r="X114" s="37"/>
      <c r="Y114" s="567">
        <f t="shared" si="264"/>
        <v>0</v>
      </c>
      <c r="Z114" s="563">
        <f t="shared" si="234"/>
        <v>0</v>
      </c>
      <c r="AA114" s="564">
        <f t="shared" si="237"/>
        <v>0</v>
      </c>
      <c r="AB114" s="576">
        <f t="shared" si="281"/>
        <v>0</v>
      </c>
      <c r="AC114" s="576">
        <f t="shared" ref="AC114:AC121" si="282">W114+AB114</f>
        <v>12.913340400000001</v>
      </c>
      <c r="AD114" s="415">
        <v>1.25</v>
      </c>
      <c r="AE114" s="417">
        <v>1.5</v>
      </c>
      <c r="AF114" s="419">
        <v>2</v>
      </c>
      <c r="AG114" s="416">
        <f t="shared" si="266"/>
        <v>16.141675500000002</v>
      </c>
      <c r="AH114" s="418">
        <f>AC114*AE114</f>
        <v>19.370010600000001</v>
      </c>
      <c r="AI114" s="420">
        <f t="shared" si="203"/>
        <v>0</v>
      </c>
      <c r="AJ114" s="466">
        <f>AC114*AF114</f>
        <v>25.826680800000002</v>
      </c>
    </row>
    <row r="115" spans="2:36" ht="14.4" x14ac:dyDescent="0.3">
      <c r="B115" s="32">
        <v>6</v>
      </c>
      <c r="C115" s="261">
        <v>2</v>
      </c>
      <c r="D115" s="364">
        <v>24000</v>
      </c>
      <c r="E115" s="38">
        <f t="shared" ref="E115:E117" si="283">B115/C115</f>
        <v>3</v>
      </c>
      <c r="F115" s="38">
        <f t="shared" ref="F115:F117" si="284">ROUNDUP(E115,0)</f>
        <v>3</v>
      </c>
      <c r="G115" s="33">
        <v>750</v>
      </c>
      <c r="H115" s="38">
        <f t="shared" ref="H115:H117" si="285">D115/G115</f>
        <v>32</v>
      </c>
      <c r="I115" s="32">
        <v>15</v>
      </c>
      <c r="J115" s="37">
        <f t="shared" ref="J115:J117" si="286">B115*0.5</f>
        <v>3</v>
      </c>
      <c r="K115" s="32">
        <v>5</v>
      </c>
      <c r="L115" s="37">
        <f t="shared" ref="L115:L117" si="287">(K115*0.167)*F115</f>
        <v>2.5050000000000003</v>
      </c>
      <c r="M115" s="32">
        <v>5</v>
      </c>
      <c r="N115" s="32">
        <f t="shared" ref="N115:N117" si="288">(M115*E115)*0.083</f>
        <v>1.2450000000000001</v>
      </c>
      <c r="O115" s="37">
        <f t="shared" ref="O115:O117" si="289">(0.5*C115)*F115</f>
        <v>3</v>
      </c>
      <c r="P115" s="39">
        <f t="shared" ref="P115:P117" si="290">(H115*F115)+(I115+J115+L115+N115+O115)</f>
        <v>120.75</v>
      </c>
      <c r="Q115" s="39">
        <f t="shared" ref="Q115:Q117" si="291">P115/60</f>
        <v>2.0125000000000002</v>
      </c>
      <c r="R115" s="368">
        <f>'Costs per Hr-Mn-Sec'!$F$7</f>
        <v>0.463536</v>
      </c>
      <c r="S115" s="36">
        <f t="shared" ref="S115:S117" si="292">(R115*P115)/B115</f>
        <v>9.3286619999999996</v>
      </c>
      <c r="T115" s="251">
        <f>'Production Times '!$D$12</f>
        <v>0.62577360000000004</v>
      </c>
      <c r="U115" s="252">
        <f>'Production Times '!$D$6</f>
        <v>0.4867128</v>
      </c>
      <c r="V115" s="253">
        <f>'Production Times '!$D$10</f>
        <v>0.15451200000000001</v>
      </c>
      <c r="W115" s="575">
        <f t="shared" ref="W115:W121" si="293">SUM(S115:V115)</f>
        <v>10.5956604</v>
      </c>
      <c r="X115" s="37"/>
      <c r="Y115" s="567">
        <f t="shared" si="264"/>
        <v>0</v>
      </c>
      <c r="Z115" s="563">
        <f t="shared" si="234"/>
        <v>0</v>
      </c>
      <c r="AA115" s="564">
        <f t="shared" si="237"/>
        <v>0</v>
      </c>
      <c r="AB115" s="576">
        <f t="shared" si="281"/>
        <v>0</v>
      </c>
      <c r="AC115" s="576">
        <f t="shared" si="282"/>
        <v>10.5956604</v>
      </c>
      <c r="AD115" s="415">
        <v>1.25</v>
      </c>
      <c r="AE115" s="417">
        <v>1.5</v>
      </c>
      <c r="AF115" s="419">
        <v>2</v>
      </c>
      <c r="AG115" s="416">
        <f t="shared" si="266"/>
        <v>13.2445755</v>
      </c>
      <c r="AH115" s="418">
        <f t="shared" ref="AH115:AH121" si="294">AC115*AE115</f>
        <v>15.8934906</v>
      </c>
      <c r="AI115" s="420">
        <f t="shared" si="203"/>
        <v>0</v>
      </c>
      <c r="AJ115" s="466">
        <f t="shared" ref="AJ115:AJ121" si="295">AC115*AF115</f>
        <v>21.1913208</v>
      </c>
    </row>
    <row r="116" spans="2:36" ht="14.4" x14ac:dyDescent="0.3">
      <c r="B116" s="32">
        <v>12</v>
      </c>
      <c r="C116" s="261">
        <v>2</v>
      </c>
      <c r="D116" s="364">
        <v>24000</v>
      </c>
      <c r="E116" s="38">
        <f t="shared" si="283"/>
        <v>6</v>
      </c>
      <c r="F116" s="38">
        <f t="shared" si="284"/>
        <v>6</v>
      </c>
      <c r="G116" s="33">
        <v>750</v>
      </c>
      <c r="H116" s="38">
        <f t="shared" si="285"/>
        <v>32</v>
      </c>
      <c r="I116" s="32">
        <v>15</v>
      </c>
      <c r="J116" s="37">
        <f t="shared" si="286"/>
        <v>6</v>
      </c>
      <c r="K116" s="32">
        <v>5</v>
      </c>
      <c r="L116" s="37">
        <f t="shared" si="287"/>
        <v>5.0100000000000007</v>
      </c>
      <c r="M116" s="32">
        <v>5</v>
      </c>
      <c r="N116" s="32">
        <f t="shared" si="288"/>
        <v>2.4900000000000002</v>
      </c>
      <c r="O116" s="37">
        <f t="shared" si="289"/>
        <v>6</v>
      </c>
      <c r="P116" s="39">
        <f t="shared" si="290"/>
        <v>226.5</v>
      </c>
      <c r="Q116" s="39">
        <f t="shared" si="291"/>
        <v>3.7749999999999999</v>
      </c>
      <c r="R116" s="368">
        <f>'Costs per Hr-Mn-Sec'!$F$7</f>
        <v>0.463536</v>
      </c>
      <c r="S116" s="36">
        <f t="shared" si="292"/>
        <v>8.7492420000000006</v>
      </c>
      <c r="T116" s="251">
        <f>'Production Times '!$D$12</f>
        <v>0.62577360000000004</v>
      </c>
      <c r="U116" s="252">
        <f>'Production Times '!$D$6</f>
        <v>0.4867128</v>
      </c>
      <c r="V116" s="253">
        <f>'Production Times '!$D$10</f>
        <v>0.15451200000000001</v>
      </c>
      <c r="W116" s="575">
        <f t="shared" si="293"/>
        <v>10.016240400000001</v>
      </c>
      <c r="X116" s="37"/>
      <c r="Y116" s="567">
        <f t="shared" si="264"/>
        <v>0</v>
      </c>
      <c r="Z116" s="563">
        <f t="shared" si="234"/>
        <v>0</v>
      </c>
      <c r="AA116" s="564">
        <f t="shared" si="237"/>
        <v>0</v>
      </c>
      <c r="AB116" s="576">
        <f t="shared" si="281"/>
        <v>0</v>
      </c>
      <c r="AC116" s="576">
        <f t="shared" si="282"/>
        <v>10.016240400000001</v>
      </c>
      <c r="AD116" s="415">
        <v>1.25</v>
      </c>
      <c r="AE116" s="417">
        <v>1.5</v>
      </c>
      <c r="AF116" s="419">
        <v>2</v>
      </c>
      <c r="AG116" s="416">
        <f t="shared" si="266"/>
        <v>12.520300500000001</v>
      </c>
      <c r="AH116" s="418">
        <f t="shared" si="294"/>
        <v>15.024360600000001</v>
      </c>
      <c r="AI116" s="420">
        <f t="shared" si="203"/>
        <v>0</v>
      </c>
      <c r="AJ116" s="466">
        <f t="shared" si="295"/>
        <v>20.032480800000002</v>
      </c>
    </row>
    <row r="117" spans="2:36" ht="14.4" x14ac:dyDescent="0.3">
      <c r="B117" s="32">
        <v>24</v>
      </c>
      <c r="C117" s="261">
        <v>2</v>
      </c>
      <c r="D117" s="364">
        <v>24000</v>
      </c>
      <c r="E117" s="38">
        <f t="shared" si="283"/>
        <v>12</v>
      </c>
      <c r="F117" s="38">
        <f t="shared" si="284"/>
        <v>12</v>
      </c>
      <c r="G117" s="33">
        <v>750</v>
      </c>
      <c r="H117" s="38">
        <f t="shared" si="285"/>
        <v>32</v>
      </c>
      <c r="I117" s="32">
        <v>15</v>
      </c>
      <c r="J117" s="37">
        <f t="shared" si="286"/>
        <v>12</v>
      </c>
      <c r="K117" s="32">
        <v>5</v>
      </c>
      <c r="L117" s="37">
        <f t="shared" si="287"/>
        <v>10.020000000000001</v>
      </c>
      <c r="M117" s="32">
        <v>5</v>
      </c>
      <c r="N117" s="32">
        <f t="shared" si="288"/>
        <v>4.9800000000000004</v>
      </c>
      <c r="O117" s="37">
        <f t="shared" si="289"/>
        <v>12</v>
      </c>
      <c r="P117" s="39">
        <f t="shared" si="290"/>
        <v>438</v>
      </c>
      <c r="Q117" s="39">
        <f t="shared" si="291"/>
        <v>7.3</v>
      </c>
      <c r="R117" s="368">
        <f>'Costs per Hr-Mn-Sec'!$F$7</f>
        <v>0.463536</v>
      </c>
      <c r="S117" s="36">
        <f t="shared" si="292"/>
        <v>8.4595320000000012</v>
      </c>
      <c r="T117" s="251">
        <f>'Production Times '!$D$12</f>
        <v>0.62577360000000004</v>
      </c>
      <c r="U117" s="252">
        <f>'Production Times '!$D$6</f>
        <v>0.4867128</v>
      </c>
      <c r="V117" s="253">
        <f>'Production Times '!$D$10</f>
        <v>0.15451200000000001</v>
      </c>
      <c r="W117" s="575">
        <f t="shared" si="293"/>
        <v>9.7265304000000015</v>
      </c>
      <c r="X117" s="37"/>
      <c r="Y117" s="567">
        <f t="shared" si="264"/>
        <v>0</v>
      </c>
      <c r="Z117" s="563">
        <f t="shared" si="234"/>
        <v>0</v>
      </c>
      <c r="AA117" s="564">
        <f t="shared" si="237"/>
        <v>0</v>
      </c>
      <c r="AB117" s="576">
        <f t="shared" si="281"/>
        <v>0</v>
      </c>
      <c r="AC117" s="576">
        <f t="shared" si="282"/>
        <v>9.7265304000000015</v>
      </c>
      <c r="AD117" s="415">
        <v>1.25</v>
      </c>
      <c r="AE117" s="417">
        <v>1.5</v>
      </c>
      <c r="AF117" s="419">
        <v>2</v>
      </c>
      <c r="AG117" s="416">
        <f t="shared" si="266"/>
        <v>12.158163000000002</v>
      </c>
      <c r="AH117" s="418">
        <f t="shared" si="294"/>
        <v>14.589795600000002</v>
      </c>
      <c r="AI117" s="420">
        <f t="shared" si="203"/>
        <v>0</v>
      </c>
      <c r="AJ117" s="466">
        <f t="shared" si="295"/>
        <v>19.453060800000003</v>
      </c>
    </row>
    <row r="118" spans="2:36" ht="14.4" x14ac:dyDescent="0.3">
      <c r="B118" s="32">
        <v>48</v>
      </c>
      <c r="C118" s="261">
        <v>2</v>
      </c>
      <c r="D118" s="364">
        <v>24000</v>
      </c>
      <c r="E118" s="38">
        <f t="shared" si="253"/>
        <v>24</v>
      </c>
      <c r="F118" s="38">
        <f t="shared" si="254"/>
        <v>24</v>
      </c>
      <c r="G118" s="33">
        <v>750</v>
      </c>
      <c r="H118" s="38">
        <f t="shared" si="255"/>
        <v>32</v>
      </c>
      <c r="I118" s="32">
        <v>15</v>
      </c>
      <c r="J118" s="37">
        <f t="shared" si="256"/>
        <v>24</v>
      </c>
      <c r="K118" s="32">
        <v>5</v>
      </c>
      <c r="L118" s="37">
        <f t="shared" si="257"/>
        <v>20.040000000000003</v>
      </c>
      <c r="M118" s="32">
        <v>5</v>
      </c>
      <c r="N118" s="32">
        <f t="shared" si="258"/>
        <v>9.9600000000000009</v>
      </c>
      <c r="O118" s="37">
        <f t="shared" si="259"/>
        <v>24</v>
      </c>
      <c r="P118" s="39">
        <f t="shared" si="260"/>
        <v>861</v>
      </c>
      <c r="Q118" s="39">
        <f t="shared" si="261"/>
        <v>14.35</v>
      </c>
      <c r="R118" s="368">
        <f>'Costs per Hr-Mn-Sec'!$F$7</f>
        <v>0.463536</v>
      </c>
      <c r="S118" s="36">
        <f t="shared" si="262"/>
        <v>8.3146769999999997</v>
      </c>
      <c r="T118" s="251">
        <f>'Production Times '!$D$12</f>
        <v>0.62577360000000004</v>
      </c>
      <c r="U118" s="252">
        <f>'Production Times '!$D$6</f>
        <v>0.4867128</v>
      </c>
      <c r="V118" s="253">
        <f>'Production Times '!$D$10</f>
        <v>0.15451200000000001</v>
      </c>
      <c r="W118" s="575">
        <f t="shared" si="293"/>
        <v>9.5816754</v>
      </c>
      <c r="X118" s="37"/>
      <c r="Y118" s="567">
        <f t="shared" si="264"/>
        <v>0</v>
      </c>
      <c r="Z118" s="563">
        <f t="shared" si="234"/>
        <v>0</v>
      </c>
      <c r="AA118" s="564">
        <f t="shared" si="237"/>
        <v>0</v>
      </c>
      <c r="AB118" s="576">
        <f t="shared" si="281"/>
        <v>0</v>
      </c>
      <c r="AC118" s="576">
        <f t="shared" si="282"/>
        <v>9.5816754</v>
      </c>
      <c r="AD118" s="415">
        <v>1.25</v>
      </c>
      <c r="AE118" s="417">
        <v>1.5</v>
      </c>
      <c r="AF118" s="419">
        <v>2</v>
      </c>
      <c r="AG118" s="416">
        <f t="shared" si="266"/>
        <v>11.97709425</v>
      </c>
      <c r="AH118" s="418">
        <f t="shared" si="294"/>
        <v>14.372513099999999</v>
      </c>
      <c r="AI118" s="420">
        <f t="shared" si="203"/>
        <v>0</v>
      </c>
      <c r="AJ118" s="466">
        <f t="shared" si="295"/>
        <v>19.1633508</v>
      </c>
    </row>
    <row r="119" spans="2:36" ht="14.4" x14ac:dyDescent="0.3">
      <c r="B119" s="32">
        <v>72</v>
      </c>
      <c r="C119" s="261">
        <v>2</v>
      </c>
      <c r="D119" s="364">
        <v>24000</v>
      </c>
      <c r="E119" s="38">
        <f t="shared" si="253"/>
        <v>36</v>
      </c>
      <c r="F119" s="38">
        <f t="shared" si="254"/>
        <v>36</v>
      </c>
      <c r="G119" s="33">
        <v>750</v>
      </c>
      <c r="H119" s="38">
        <f t="shared" si="255"/>
        <v>32</v>
      </c>
      <c r="I119" s="32">
        <v>15</v>
      </c>
      <c r="J119" s="37">
        <f t="shared" si="256"/>
        <v>36</v>
      </c>
      <c r="K119" s="32">
        <v>5</v>
      </c>
      <c r="L119" s="37">
        <f t="shared" si="257"/>
        <v>30.060000000000002</v>
      </c>
      <c r="M119" s="32">
        <v>5</v>
      </c>
      <c r="N119" s="32">
        <f t="shared" si="258"/>
        <v>14.940000000000001</v>
      </c>
      <c r="O119" s="37">
        <f t="shared" si="259"/>
        <v>36</v>
      </c>
      <c r="P119" s="39">
        <f t="shared" si="260"/>
        <v>1284</v>
      </c>
      <c r="Q119" s="39">
        <f t="shared" si="261"/>
        <v>21.4</v>
      </c>
      <c r="R119" s="368">
        <f>'Costs per Hr-Mn-Sec'!$F$7</f>
        <v>0.463536</v>
      </c>
      <c r="S119" s="36">
        <f t="shared" si="262"/>
        <v>8.2663919999999997</v>
      </c>
      <c r="T119" s="251">
        <f>'Production Times '!$D$12</f>
        <v>0.62577360000000004</v>
      </c>
      <c r="U119" s="252">
        <f>'Production Times '!$D$6</f>
        <v>0.4867128</v>
      </c>
      <c r="V119" s="253">
        <f>'Production Times '!$D$10</f>
        <v>0.15451200000000001</v>
      </c>
      <c r="W119" s="575">
        <f t="shared" si="293"/>
        <v>9.5333904</v>
      </c>
      <c r="X119" s="37"/>
      <c r="Y119" s="567">
        <f t="shared" si="264"/>
        <v>0</v>
      </c>
      <c r="Z119" s="563">
        <f t="shared" si="234"/>
        <v>0</v>
      </c>
      <c r="AA119" s="564">
        <f t="shared" si="237"/>
        <v>0</v>
      </c>
      <c r="AB119" s="576">
        <f t="shared" ref="AB119:AB121" si="296">SUM(AA119)</f>
        <v>0</v>
      </c>
      <c r="AC119" s="576">
        <f t="shared" si="282"/>
        <v>9.5333904</v>
      </c>
      <c r="AD119" s="415">
        <v>1.25</v>
      </c>
      <c r="AE119" s="417">
        <v>1.5</v>
      </c>
      <c r="AF119" s="419">
        <v>2</v>
      </c>
      <c r="AG119" s="416">
        <f t="shared" si="266"/>
        <v>11.916738</v>
      </c>
      <c r="AH119" s="418">
        <f t="shared" si="294"/>
        <v>14.300085599999999</v>
      </c>
      <c r="AI119" s="420">
        <f t="shared" si="203"/>
        <v>0</v>
      </c>
      <c r="AJ119" s="466">
        <f t="shared" si="295"/>
        <v>19.0667808</v>
      </c>
    </row>
    <row r="120" spans="2:36" ht="14.4" x14ac:dyDescent="0.3">
      <c r="B120" s="37">
        <v>144</v>
      </c>
      <c r="C120" s="261">
        <v>2</v>
      </c>
      <c r="D120" s="364">
        <v>24000</v>
      </c>
      <c r="E120" s="38">
        <f t="shared" si="253"/>
        <v>72</v>
      </c>
      <c r="F120" s="38">
        <f t="shared" si="254"/>
        <v>72</v>
      </c>
      <c r="G120" s="33">
        <v>750</v>
      </c>
      <c r="H120" s="38">
        <f t="shared" si="255"/>
        <v>32</v>
      </c>
      <c r="I120" s="32">
        <v>15</v>
      </c>
      <c r="J120" s="37">
        <f t="shared" si="256"/>
        <v>72</v>
      </c>
      <c r="K120" s="32">
        <v>5</v>
      </c>
      <c r="L120" s="37">
        <f t="shared" si="257"/>
        <v>60.120000000000005</v>
      </c>
      <c r="M120" s="32">
        <v>5</v>
      </c>
      <c r="N120" s="32">
        <f t="shared" si="258"/>
        <v>29.880000000000003</v>
      </c>
      <c r="O120" s="37">
        <f t="shared" si="259"/>
        <v>72</v>
      </c>
      <c r="P120" s="39">
        <f t="shared" si="260"/>
        <v>2553</v>
      </c>
      <c r="Q120" s="39">
        <f t="shared" si="261"/>
        <v>42.55</v>
      </c>
      <c r="R120" s="368">
        <f>'Costs per Hr-Mn-Sec'!$F$7</f>
        <v>0.463536</v>
      </c>
      <c r="S120" s="36">
        <f t="shared" si="262"/>
        <v>8.2181069999999998</v>
      </c>
      <c r="T120" s="251">
        <f>'Production Times '!$D$12</f>
        <v>0.62577360000000004</v>
      </c>
      <c r="U120" s="252">
        <f>'Production Times '!$D$6</f>
        <v>0.4867128</v>
      </c>
      <c r="V120" s="253">
        <f>'Production Times '!$D$10</f>
        <v>0.15451200000000001</v>
      </c>
      <c r="W120" s="575">
        <f t="shared" si="293"/>
        <v>9.4851054000000001</v>
      </c>
      <c r="X120" s="37"/>
      <c r="Y120" s="567">
        <f t="shared" si="264"/>
        <v>0</v>
      </c>
      <c r="Z120" s="563">
        <f t="shared" si="234"/>
        <v>0</v>
      </c>
      <c r="AA120" s="564">
        <f t="shared" si="237"/>
        <v>0</v>
      </c>
      <c r="AB120" s="576">
        <f t="shared" si="296"/>
        <v>0</v>
      </c>
      <c r="AC120" s="576">
        <f t="shared" si="282"/>
        <v>9.4851054000000001</v>
      </c>
      <c r="AD120" s="415">
        <v>1.25</v>
      </c>
      <c r="AE120" s="417">
        <v>1.5</v>
      </c>
      <c r="AF120" s="419">
        <v>2</v>
      </c>
      <c r="AG120" s="416">
        <f t="shared" si="266"/>
        <v>11.856381750000001</v>
      </c>
      <c r="AH120" s="418">
        <f t="shared" si="294"/>
        <v>14.227658099999999</v>
      </c>
      <c r="AI120" s="420">
        <f t="shared" si="203"/>
        <v>0</v>
      </c>
      <c r="AJ120" s="466">
        <f t="shared" si="295"/>
        <v>18.9702108</v>
      </c>
    </row>
    <row r="121" spans="2:36" ht="14.4" x14ac:dyDescent="0.3">
      <c r="B121" s="37">
        <v>288</v>
      </c>
      <c r="C121" s="261">
        <v>2</v>
      </c>
      <c r="D121" s="364">
        <v>24000</v>
      </c>
      <c r="E121" s="38">
        <f t="shared" si="253"/>
        <v>144</v>
      </c>
      <c r="F121" s="38">
        <f t="shared" si="254"/>
        <v>144</v>
      </c>
      <c r="G121" s="33">
        <v>750</v>
      </c>
      <c r="H121" s="38">
        <f t="shared" si="255"/>
        <v>32</v>
      </c>
      <c r="I121" s="32">
        <v>15</v>
      </c>
      <c r="J121" s="37">
        <f t="shared" si="256"/>
        <v>144</v>
      </c>
      <c r="K121" s="32">
        <v>5</v>
      </c>
      <c r="L121" s="37">
        <f t="shared" si="257"/>
        <v>120.24000000000001</v>
      </c>
      <c r="M121" s="32">
        <v>5</v>
      </c>
      <c r="N121" s="32">
        <f t="shared" si="258"/>
        <v>59.760000000000005</v>
      </c>
      <c r="O121" s="37">
        <f t="shared" si="259"/>
        <v>144</v>
      </c>
      <c r="P121" s="39">
        <f t="shared" si="260"/>
        <v>5091</v>
      </c>
      <c r="Q121" s="39">
        <f t="shared" si="261"/>
        <v>84.85</v>
      </c>
      <c r="R121" s="368">
        <f>'Costs per Hr-Mn-Sec'!$F$7</f>
        <v>0.463536</v>
      </c>
      <c r="S121" s="36">
        <f t="shared" si="262"/>
        <v>8.1939644999999999</v>
      </c>
      <c r="T121" s="251">
        <f>'Production Times '!$D$12</f>
        <v>0.62577360000000004</v>
      </c>
      <c r="U121" s="252">
        <f>'Production Times '!$D$6</f>
        <v>0.4867128</v>
      </c>
      <c r="V121" s="253">
        <f>'Production Times '!$D$10</f>
        <v>0.15451200000000001</v>
      </c>
      <c r="W121" s="575">
        <f t="shared" si="293"/>
        <v>9.4609629000000002</v>
      </c>
      <c r="X121" s="37"/>
      <c r="Y121" s="567">
        <f t="shared" si="264"/>
        <v>0</v>
      </c>
      <c r="Z121" s="563">
        <f t="shared" si="234"/>
        <v>0</v>
      </c>
      <c r="AA121" s="564">
        <f t="shared" si="237"/>
        <v>0</v>
      </c>
      <c r="AB121" s="576">
        <f t="shared" si="296"/>
        <v>0</v>
      </c>
      <c r="AC121" s="576">
        <f t="shared" si="282"/>
        <v>9.4609629000000002</v>
      </c>
      <c r="AD121" s="415">
        <v>1.25</v>
      </c>
      <c r="AE121" s="417">
        <v>1.5</v>
      </c>
      <c r="AF121" s="419">
        <v>2</v>
      </c>
      <c r="AG121" s="416">
        <f t="shared" si="266"/>
        <v>11.826203625</v>
      </c>
      <c r="AH121" s="418">
        <f t="shared" si="294"/>
        <v>14.191444350000001</v>
      </c>
      <c r="AI121" s="420">
        <f t="shared" si="203"/>
        <v>0</v>
      </c>
      <c r="AJ121" s="466">
        <f t="shared" si="295"/>
        <v>18.9219258</v>
      </c>
    </row>
    <row r="122" spans="2:36" ht="14.4" x14ac:dyDescent="0.3">
      <c r="B122" s="264">
        <v>1</v>
      </c>
      <c r="C122" s="254">
        <v>1</v>
      </c>
      <c r="D122" s="264">
        <v>26000</v>
      </c>
      <c r="E122" s="266">
        <f t="shared" si="253"/>
        <v>1</v>
      </c>
      <c r="F122" s="266">
        <f t="shared" si="254"/>
        <v>1</v>
      </c>
      <c r="G122" s="266">
        <v>750</v>
      </c>
      <c r="H122" s="266">
        <f t="shared" si="255"/>
        <v>34.666666666666664</v>
      </c>
      <c r="I122" s="264">
        <v>15</v>
      </c>
      <c r="J122" s="264">
        <f t="shared" si="256"/>
        <v>0.5</v>
      </c>
      <c r="K122" s="264">
        <v>5</v>
      </c>
      <c r="L122" s="264">
        <f t="shared" si="257"/>
        <v>0.83500000000000008</v>
      </c>
      <c r="M122" s="264">
        <v>5</v>
      </c>
      <c r="N122" s="264">
        <f t="shared" si="258"/>
        <v>0.41500000000000004</v>
      </c>
      <c r="O122" s="264">
        <f t="shared" si="259"/>
        <v>0.5</v>
      </c>
      <c r="P122" s="267">
        <f t="shared" si="260"/>
        <v>51.916666666666664</v>
      </c>
      <c r="Q122" s="267">
        <f t="shared" si="261"/>
        <v>0.8652777777777777</v>
      </c>
      <c r="R122" s="259">
        <f>'Costs per Hr-Mn-Sec'!$F$7</f>
        <v>0.463536</v>
      </c>
      <c r="S122" s="268">
        <f t="shared" si="262"/>
        <v>24.065244</v>
      </c>
      <c r="T122" s="377">
        <f>'Production Times '!$D$12</f>
        <v>0.62577360000000004</v>
      </c>
      <c r="U122" s="378">
        <f>'Production Times '!$D$6</f>
        <v>0.4867128</v>
      </c>
      <c r="V122" s="264">
        <f>'Production Times '!$D$10</f>
        <v>0.15451200000000001</v>
      </c>
      <c r="W122" s="270">
        <f>SUM(S122:V122)</f>
        <v>25.332242399999998</v>
      </c>
      <c r="X122" s="264"/>
      <c r="Y122" s="568">
        <f t="shared" si="264"/>
        <v>0</v>
      </c>
      <c r="Z122" s="569">
        <f t="shared" si="234"/>
        <v>0</v>
      </c>
      <c r="AA122" s="570">
        <f t="shared" si="237"/>
        <v>0</v>
      </c>
      <c r="AB122" s="269">
        <f t="shared" ref="AB122:AB127" si="297">SUM(AA122)</f>
        <v>0</v>
      </c>
      <c r="AC122" s="269">
        <f>W122+AB122</f>
        <v>25.332242399999998</v>
      </c>
      <c r="AD122" s="421">
        <v>1.25</v>
      </c>
      <c r="AE122" s="421">
        <v>1.5</v>
      </c>
      <c r="AF122" s="421">
        <v>2</v>
      </c>
      <c r="AG122" s="270">
        <f t="shared" si="266"/>
        <v>31.665302999999998</v>
      </c>
      <c r="AH122" s="270">
        <f>AC122*AE122</f>
        <v>37.998363599999998</v>
      </c>
      <c r="AI122" s="422">
        <f t="shared" si="203"/>
        <v>0</v>
      </c>
      <c r="AJ122" s="270">
        <f>AC122*AF122</f>
        <v>50.664484799999997</v>
      </c>
    </row>
    <row r="123" spans="2:36" ht="14.4" x14ac:dyDescent="0.3">
      <c r="B123" s="32">
        <v>2</v>
      </c>
      <c r="C123" s="261">
        <v>2</v>
      </c>
      <c r="D123" s="32">
        <v>26000</v>
      </c>
      <c r="E123" s="38">
        <f t="shared" si="253"/>
        <v>1</v>
      </c>
      <c r="F123" s="38">
        <f t="shared" si="254"/>
        <v>1</v>
      </c>
      <c r="G123" s="33">
        <v>750</v>
      </c>
      <c r="H123" s="38">
        <f t="shared" si="255"/>
        <v>34.666666666666664</v>
      </c>
      <c r="I123" s="32">
        <v>15</v>
      </c>
      <c r="J123" s="37">
        <f t="shared" si="256"/>
        <v>1</v>
      </c>
      <c r="K123" s="32">
        <v>5</v>
      </c>
      <c r="L123" s="37">
        <f t="shared" si="257"/>
        <v>0.83500000000000008</v>
      </c>
      <c r="M123" s="32">
        <v>5</v>
      </c>
      <c r="N123" s="32">
        <f t="shared" si="258"/>
        <v>0.41500000000000004</v>
      </c>
      <c r="O123" s="37">
        <f t="shared" si="259"/>
        <v>1</v>
      </c>
      <c r="P123" s="39">
        <f t="shared" si="260"/>
        <v>52.916666666666664</v>
      </c>
      <c r="Q123" s="39">
        <f t="shared" si="261"/>
        <v>0.88194444444444442</v>
      </c>
      <c r="R123" s="368">
        <f>'Costs per Hr-Mn-Sec'!$F$7</f>
        <v>0.463536</v>
      </c>
      <c r="S123" s="36">
        <f t="shared" si="262"/>
        <v>12.264389999999999</v>
      </c>
      <c r="T123" s="251">
        <f>'Production Times '!$D$12</f>
        <v>0.62577360000000004</v>
      </c>
      <c r="U123" s="252">
        <f>'Production Times '!$D$6</f>
        <v>0.4867128</v>
      </c>
      <c r="V123" s="253">
        <f>'Production Times '!$D$10</f>
        <v>0.15451200000000001</v>
      </c>
      <c r="W123" s="575">
        <f>SUM(S123:V123)</f>
        <v>13.531388399999999</v>
      </c>
      <c r="X123" s="37"/>
      <c r="Y123" s="567">
        <f t="shared" si="264"/>
        <v>0</v>
      </c>
      <c r="Z123" s="563">
        <f t="shared" si="234"/>
        <v>0</v>
      </c>
      <c r="AA123" s="564">
        <f t="shared" si="237"/>
        <v>0</v>
      </c>
      <c r="AB123" s="576">
        <f t="shared" si="297"/>
        <v>0</v>
      </c>
      <c r="AC123" s="576">
        <f t="shared" ref="AC123:AC130" si="298">W123+AB123</f>
        <v>13.531388399999999</v>
      </c>
      <c r="AD123" s="415">
        <v>1.25</v>
      </c>
      <c r="AE123" s="417">
        <v>1.5</v>
      </c>
      <c r="AF123" s="419">
        <v>2</v>
      </c>
      <c r="AG123" s="416">
        <f t="shared" si="266"/>
        <v>16.9142355</v>
      </c>
      <c r="AH123" s="418">
        <f>AC123*AE123</f>
        <v>20.2970826</v>
      </c>
      <c r="AI123" s="420">
        <f t="shared" si="203"/>
        <v>0</v>
      </c>
      <c r="AJ123" s="466">
        <f>AC123*AF123</f>
        <v>27.062776799999998</v>
      </c>
    </row>
    <row r="124" spans="2:36" ht="14.4" x14ac:dyDescent="0.3">
      <c r="B124" s="32">
        <v>6</v>
      </c>
      <c r="C124" s="261">
        <v>2</v>
      </c>
      <c r="D124" s="32">
        <v>26000</v>
      </c>
      <c r="E124" s="38">
        <f t="shared" ref="E124:E126" si="299">B124/C124</f>
        <v>3</v>
      </c>
      <c r="F124" s="38">
        <f t="shared" ref="F124:F126" si="300">ROUNDUP(E124,0)</f>
        <v>3</v>
      </c>
      <c r="G124" s="33">
        <v>750</v>
      </c>
      <c r="H124" s="38">
        <f t="shared" ref="H124:H126" si="301">D124/G124</f>
        <v>34.666666666666664</v>
      </c>
      <c r="I124" s="32">
        <v>15</v>
      </c>
      <c r="J124" s="37">
        <f t="shared" ref="J124:J126" si="302">B124*0.5</f>
        <v>3</v>
      </c>
      <c r="K124" s="32">
        <v>5</v>
      </c>
      <c r="L124" s="37">
        <f t="shared" ref="L124:L126" si="303">(K124*0.167)*F124</f>
        <v>2.5050000000000003</v>
      </c>
      <c r="M124" s="32">
        <v>5</v>
      </c>
      <c r="N124" s="32">
        <f t="shared" ref="N124:N126" si="304">(M124*E124)*0.083</f>
        <v>1.2450000000000001</v>
      </c>
      <c r="O124" s="37">
        <f t="shared" ref="O124:O126" si="305">(0.5*C124)*F124</f>
        <v>3</v>
      </c>
      <c r="P124" s="39">
        <f t="shared" ref="P124:P126" si="306">(H124*F124)+(I124+J124+L124+N124+O124)</f>
        <v>128.75</v>
      </c>
      <c r="Q124" s="39">
        <f t="shared" ref="Q124:Q126" si="307">P124/60</f>
        <v>2.1458333333333335</v>
      </c>
      <c r="R124" s="368">
        <f>'Costs per Hr-Mn-Sec'!$F$7</f>
        <v>0.463536</v>
      </c>
      <c r="S124" s="36">
        <f t="shared" ref="S124:S126" si="308">(R124*P124)/B124</f>
        <v>9.9467099999999995</v>
      </c>
      <c r="T124" s="251">
        <f>'Production Times '!$D$12</f>
        <v>0.62577360000000004</v>
      </c>
      <c r="U124" s="252">
        <f>'Production Times '!$D$6</f>
        <v>0.4867128</v>
      </c>
      <c r="V124" s="253">
        <f>'Production Times '!$D$10</f>
        <v>0.15451200000000001</v>
      </c>
      <c r="W124" s="575">
        <f t="shared" ref="W124:W130" si="309">SUM(S124:V124)</f>
        <v>11.2137084</v>
      </c>
      <c r="X124" s="37"/>
      <c r="Y124" s="567">
        <f t="shared" si="264"/>
        <v>0</v>
      </c>
      <c r="Z124" s="563">
        <f t="shared" si="234"/>
        <v>0</v>
      </c>
      <c r="AA124" s="564">
        <f t="shared" si="237"/>
        <v>0</v>
      </c>
      <c r="AB124" s="576">
        <f t="shared" si="297"/>
        <v>0</v>
      </c>
      <c r="AC124" s="576">
        <f t="shared" si="298"/>
        <v>11.2137084</v>
      </c>
      <c r="AD124" s="415">
        <v>1.25</v>
      </c>
      <c r="AE124" s="417">
        <v>1.5</v>
      </c>
      <c r="AF124" s="419">
        <v>2</v>
      </c>
      <c r="AG124" s="416">
        <f t="shared" si="266"/>
        <v>14.0171355</v>
      </c>
      <c r="AH124" s="418">
        <f t="shared" ref="AH124:AH130" si="310">AC124*AE124</f>
        <v>16.820562599999999</v>
      </c>
      <c r="AI124" s="420">
        <f t="shared" si="203"/>
        <v>0</v>
      </c>
      <c r="AJ124" s="466">
        <f t="shared" ref="AJ124:AJ130" si="311">AC124*AF124</f>
        <v>22.4274168</v>
      </c>
    </row>
    <row r="125" spans="2:36" ht="14.4" x14ac:dyDescent="0.3">
      <c r="B125" s="32">
        <v>12</v>
      </c>
      <c r="C125" s="261">
        <v>2</v>
      </c>
      <c r="D125" s="32">
        <v>26000</v>
      </c>
      <c r="E125" s="38">
        <f t="shared" si="299"/>
        <v>6</v>
      </c>
      <c r="F125" s="38">
        <f t="shared" si="300"/>
        <v>6</v>
      </c>
      <c r="G125" s="33">
        <v>750</v>
      </c>
      <c r="H125" s="38">
        <f t="shared" si="301"/>
        <v>34.666666666666664</v>
      </c>
      <c r="I125" s="32">
        <v>15</v>
      </c>
      <c r="J125" s="37">
        <f t="shared" si="302"/>
        <v>6</v>
      </c>
      <c r="K125" s="32">
        <v>5</v>
      </c>
      <c r="L125" s="37">
        <f t="shared" si="303"/>
        <v>5.0100000000000007</v>
      </c>
      <c r="M125" s="32">
        <v>5</v>
      </c>
      <c r="N125" s="32">
        <f t="shared" si="304"/>
        <v>2.4900000000000002</v>
      </c>
      <c r="O125" s="37">
        <f t="shared" si="305"/>
        <v>6</v>
      </c>
      <c r="P125" s="39">
        <f t="shared" si="306"/>
        <v>242.5</v>
      </c>
      <c r="Q125" s="39">
        <f t="shared" si="307"/>
        <v>4.041666666666667</v>
      </c>
      <c r="R125" s="368">
        <f>'Costs per Hr-Mn-Sec'!$F$7</f>
        <v>0.463536</v>
      </c>
      <c r="S125" s="36">
        <f t="shared" si="308"/>
        <v>9.3672900000000006</v>
      </c>
      <c r="T125" s="251">
        <f>'Production Times '!$D$12</f>
        <v>0.62577360000000004</v>
      </c>
      <c r="U125" s="252">
        <f>'Production Times '!$D$6</f>
        <v>0.4867128</v>
      </c>
      <c r="V125" s="253">
        <f>'Production Times '!$D$10</f>
        <v>0.15451200000000001</v>
      </c>
      <c r="W125" s="575">
        <f t="shared" si="309"/>
        <v>10.634288400000001</v>
      </c>
      <c r="X125" s="37"/>
      <c r="Y125" s="567">
        <f t="shared" si="264"/>
        <v>0</v>
      </c>
      <c r="Z125" s="563">
        <f t="shared" si="234"/>
        <v>0</v>
      </c>
      <c r="AA125" s="564">
        <f t="shared" si="237"/>
        <v>0</v>
      </c>
      <c r="AB125" s="576">
        <f t="shared" si="297"/>
        <v>0</v>
      </c>
      <c r="AC125" s="576">
        <f t="shared" si="298"/>
        <v>10.634288400000001</v>
      </c>
      <c r="AD125" s="415">
        <v>1.25</v>
      </c>
      <c r="AE125" s="417">
        <v>1.5</v>
      </c>
      <c r="AF125" s="419">
        <v>2</v>
      </c>
      <c r="AG125" s="416">
        <f t="shared" si="266"/>
        <v>13.292860500000002</v>
      </c>
      <c r="AH125" s="418">
        <f t="shared" si="310"/>
        <v>15.9514326</v>
      </c>
      <c r="AI125" s="420">
        <f t="shared" si="203"/>
        <v>0</v>
      </c>
      <c r="AJ125" s="466">
        <f t="shared" si="311"/>
        <v>21.268576800000002</v>
      </c>
    </row>
    <row r="126" spans="2:36" ht="14.4" x14ac:dyDescent="0.3">
      <c r="B126" s="32">
        <v>24</v>
      </c>
      <c r="C126" s="261">
        <v>2</v>
      </c>
      <c r="D126" s="32">
        <v>26000</v>
      </c>
      <c r="E126" s="38">
        <f t="shared" si="299"/>
        <v>12</v>
      </c>
      <c r="F126" s="38">
        <f t="shared" si="300"/>
        <v>12</v>
      </c>
      <c r="G126" s="33">
        <v>750</v>
      </c>
      <c r="H126" s="38">
        <f t="shared" si="301"/>
        <v>34.666666666666664</v>
      </c>
      <c r="I126" s="32">
        <v>15</v>
      </c>
      <c r="J126" s="37">
        <f t="shared" si="302"/>
        <v>12</v>
      </c>
      <c r="K126" s="32">
        <v>5</v>
      </c>
      <c r="L126" s="37">
        <f t="shared" si="303"/>
        <v>10.020000000000001</v>
      </c>
      <c r="M126" s="32">
        <v>5</v>
      </c>
      <c r="N126" s="32">
        <f t="shared" si="304"/>
        <v>4.9800000000000004</v>
      </c>
      <c r="O126" s="37">
        <f t="shared" si="305"/>
        <v>12</v>
      </c>
      <c r="P126" s="39">
        <f t="shared" si="306"/>
        <v>470</v>
      </c>
      <c r="Q126" s="39">
        <f t="shared" si="307"/>
        <v>7.833333333333333</v>
      </c>
      <c r="R126" s="368">
        <f>'Costs per Hr-Mn-Sec'!$F$7</f>
        <v>0.463536</v>
      </c>
      <c r="S126" s="36">
        <f t="shared" si="308"/>
        <v>9.0775799999999993</v>
      </c>
      <c r="T126" s="251">
        <f>'Production Times '!$D$12</f>
        <v>0.62577360000000004</v>
      </c>
      <c r="U126" s="252">
        <f>'Production Times '!$D$6</f>
        <v>0.4867128</v>
      </c>
      <c r="V126" s="253">
        <f>'Production Times '!$D$10</f>
        <v>0.15451200000000001</v>
      </c>
      <c r="W126" s="575">
        <f t="shared" si="309"/>
        <v>10.3445784</v>
      </c>
      <c r="X126" s="37"/>
      <c r="Y126" s="567">
        <f t="shared" si="264"/>
        <v>0</v>
      </c>
      <c r="Z126" s="563">
        <f t="shared" si="234"/>
        <v>0</v>
      </c>
      <c r="AA126" s="564">
        <f t="shared" si="237"/>
        <v>0</v>
      </c>
      <c r="AB126" s="576">
        <f t="shared" si="297"/>
        <v>0</v>
      </c>
      <c r="AC126" s="576">
        <f t="shared" si="298"/>
        <v>10.3445784</v>
      </c>
      <c r="AD126" s="415">
        <v>1.25</v>
      </c>
      <c r="AE126" s="417">
        <v>1.5</v>
      </c>
      <c r="AF126" s="419">
        <v>2</v>
      </c>
      <c r="AG126" s="416">
        <f t="shared" si="266"/>
        <v>12.930723</v>
      </c>
      <c r="AH126" s="418">
        <f t="shared" si="310"/>
        <v>15.516867599999999</v>
      </c>
      <c r="AI126" s="420">
        <f t="shared" si="203"/>
        <v>0</v>
      </c>
      <c r="AJ126" s="466">
        <f t="shared" si="311"/>
        <v>20.689156799999999</v>
      </c>
    </row>
    <row r="127" spans="2:36" ht="14.4" x14ac:dyDescent="0.3">
      <c r="B127" s="32">
        <v>48</v>
      </c>
      <c r="C127" s="261">
        <v>2</v>
      </c>
      <c r="D127" s="32">
        <v>26000</v>
      </c>
      <c r="E127" s="38">
        <f t="shared" si="253"/>
        <v>24</v>
      </c>
      <c r="F127" s="38">
        <f t="shared" si="254"/>
        <v>24</v>
      </c>
      <c r="G127" s="33">
        <v>750</v>
      </c>
      <c r="H127" s="38">
        <f t="shared" si="255"/>
        <v>34.666666666666664</v>
      </c>
      <c r="I127" s="32">
        <v>15</v>
      </c>
      <c r="J127" s="37">
        <f t="shared" si="256"/>
        <v>24</v>
      </c>
      <c r="K127" s="32">
        <v>5</v>
      </c>
      <c r="L127" s="37">
        <f t="shared" si="257"/>
        <v>20.040000000000003</v>
      </c>
      <c r="M127" s="32">
        <v>5</v>
      </c>
      <c r="N127" s="32">
        <f t="shared" si="258"/>
        <v>9.9600000000000009</v>
      </c>
      <c r="O127" s="37">
        <f t="shared" si="259"/>
        <v>24</v>
      </c>
      <c r="P127" s="39">
        <f t="shared" si="260"/>
        <v>925</v>
      </c>
      <c r="Q127" s="39">
        <f t="shared" si="261"/>
        <v>15.416666666666666</v>
      </c>
      <c r="R127" s="368">
        <f>'Costs per Hr-Mn-Sec'!$F$7</f>
        <v>0.463536</v>
      </c>
      <c r="S127" s="36">
        <f t="shared" si="262"/>
        <v>8.9327249999999996</v>
      </c>
      <c r="T127" s="251">
        <f>'Production Times '!$D$12</f>
        <v>0.62577360000000004</v>
      </c>
      <c r="U127" s="252">
        <f>'Production Times '!$D$6</f>
        <v>0.4867128</v>
      </c>
      <c r="V127" s="253">
        <f>'Production Times '!$D$10</f>
        <v>0.15451200000000001</v>
      </c>
      <c r="W127" s="575">
        <f t="shared" si="309"/>
        <v>10.1997234</v>
      </c>
      <c r="X127" s="37"/>
      <c r="Y127" s="567">
        <f t="shared" si="264"/>
        <v>0</v>
      </c>
      <c r="Z127" s="563">
        <f t="shared" si="234"/>
        <v>0</v>
      </c>
      <c r="AA127" s="564">
        <f t="shared" si="237"/>
        <v>0</v>
      </c>
      <c r="AB127" s="576">
        <f t="shared" si="297"/>
        <v>0</v>
      </c>
      <c r="AC127" s="576">
        <f t="shared" si="298"/>
        <v>10.1997234</v>
      </c>
      <c r="AD127" s="415">
        <v>1.25</v>
      </c>
      <c r="AE127" s="417">
        <v>1.5</v>
      </c>
      <c r="AF127" s="419">
        <v>2</v>
      </c>
      <c r="AG127" s="416">
        <f t="shared" si="266"/>
        <v>12.749654249999999</v>
      </c>
      <c r="AH127" s="418">
        <f t="shared" si="310"/>
        <v>15.2995851</v>
      </c>
      <c r="AI127" s="420">
        <f t="shared" si="203"/>
        <v>0</v>
      </c>
      <c r="AJ127" s="466">
        <f t="shared" si="311"/>
        <v>20.3994468</v>
      </c>
    </row>
    <row r="128" spans="2:36" ht="14.4" x14ac:dyDescent="0.3">
      <c r="B128" s="32">
        <v>72</v>
      </c>
      <c r="C128" s="261">
        <v>2</v>
      </c>
      <c r="D128" s="32">
        <v>26000</v>
      </c>
      <c r="E128" s="38">
        <f t="shared" si="253"/>
        <v>36</v>
      </c>
      <c r="F128" s="38">
        <f t="shared" si="254"/>
        <v>36</v>
      </c>
      <c r="G128" s="33">
        <v>750</v>
      </c>
      <c r="H128" s="38">
        <f t="shared" si="255"/>
        <v>34.666666666666664</v>
      </c>
      <c r="I128" s="32">
        <v>15</v>
      </c>
      <c r="J128" s="37">
        <f t="shared" si="256"/>
        <v>36</v>
      </c>
      <c r="K128" s="32">
        <v>5</v>
      </c>
      <c r="L128" s="37">
        <f t="shared" si="257"/>
        <v>30.060000000000002</v>
      </c>
      <c r="M128" s="32">
        <v>5</v>
      </c>
      <c r="N128" s="32">
        <f t="shared" si="258"/>
        <v>14.940000000000001</v>
      </c>
      <c r="O128" s="37">
        <f t="shared" si="259"/>
        <v>36</v>
      </c>
      <c r="P128" s="39">
        <f t="shared" si="260"/>
        <v>1380</v>
      </c>
      <c r="Q128" s="39">
        <f t="shared" si="261"/>
        <v>23</v>
      </c>
      <c r="R128" s="368">
        <f>'Costs per Hr-Mn-Sec'!$F$7</f>
        <v>0.463536</v>
      </c>
      <c r="S128" s="36">
        <f t="shared" si="262"/>
        <v>8.8844399999999997</v>
      </c>
      <c r="T128" s="251">
        <f>'Production Times '!$D$12</f>
        <v>0.62577360000000004</v>
      </c>
      <c r="U128" s="252">
        <f>'Production Times '!$D$6</f>
        <v>0.4867128</v>
      </c>
      <c r="V128" s="253">
        <f>'Production Times '!$D$10</f>
        <v>0.15451200000000001</v>
      </c>
      <c r="W128" s="575">
        <f t="shared" si="309"/>
        <v>10.1514384</v>
      </c>
      <c r="X128" s="37"/>
      <c r="Y128" s="567">
        <f t="shared" si="264"/>
        <v>0</v>
      </c>
      <c r="Z128" s="563">
        <f t="shared" si="234"/>
        <v>0</v>
      </c>
      <c r="AA128" s="564">
        <f t="shared" si="237"/>
        <v>0</v>
      </c>
      <c r="AB128" s="576">
        <f t="shared" ref="AB128:AB130" si="312">SUM(AA128)</f>
        <v>0</v>
      </c>
      <c r="AC128" s="576">
        <f t="shared" si="298"/>
        <v>10.1514384</v>
      </c>
      <c r="AD128" s="415">
        <v>1.25</v>
      </c>
      <c r="AE128" s="417">
        <v>1.5</v>
      </c>
      <c r="AF128" s="419">
        <v>2</v>
      </c>
      <c r="AG128" s="416">
        <f t="shared" si="266"/>
        <v>12.689298000000001</v>
      </c>
      <c r="AH128" s="418">
        <f t="shared" si="310"/>
        <v>15.2271576</v>
      </c>
      <c r="AI128" s="420">
        <f t="shared" si="203"/>
        <v>0</v>
      </c>
      <c r="AJ128" s="466">
        <f t="shared" si="311"/>
        <v>20.3028768</v>
      </c>
    </row>
    <row r="129" spans="2:36" ht="14.4" x14ac:dyDescent="0.3">
      <c r="B129" s="37">
        <v>144</v>
      </c>
      <c r="C129" s="261">
        <v>2</v>
      </c>
      <c r="D129" s="32">
        <v>26000</v>
      </c>
      <c r="E129" s="38">
        <f t="shared" si="253"/>
        <v>72</v>
      </c>
      <c r="F129" s="38">
        <f t="shared" si="254"/>
        <v>72</v>
      </c>
      <c r="G129" s="33">
        <v>750</v>
      </c>
      <c r="H129" s="38">
        <f t="shared" si="255"/>
        <v>34.666666666666664</v>
      </c>
      <c r="I129" s="32">
        <v>15</v>
      </c>
      <c r="J129" s="37">
        <f t="shared" si="256"/>
        <v>72</v>
      </c>
      <c r="K129" s="32">
        <v>5</v>
      </c>
      <c r="L129" s="37">
        <f t="shared" si="257"/>
        <v>60.120000000000005</v>
      </c>
      <c r="M129" s="32">
        <v>5</v>
      </c>
      <c r="N129" s="32">
        <f t="shared" si="258"/>
        <v>29.880000000000003</v>
      </c>
      <c r="O129" s="37">
        <f t="shared" si="259"/>
        <v>72</v>
      </c>
      <c r="P129" s="39">
        <f t="shared" si="260"/>
        <v>2745</v>
      </c>
      <c r="Q129" s="39">
        <f t="shared" si="261"/>
        <v>45.75</v>
      </c>
      <c r="R129" s="368">
        <f>'Costs per Hr-Mn-Sec'!$F$7</f>
        <v>0.463536</v>
      </c>
      <c r="S129" s="36">
        <f t="shared" si="262"/>
        <v>8.8361549999999998</v>
      </c>
      <c r="T129" s="251">
        <f>'Production Times '!$D$12</f>
        <v>0.62577360000000004</v>
      </c>
      <c r="U129" s="252">
        <f>'Production Times '!$D$6</f>
        <v>0.4867128</v>
      </c>
      <c r="V129" s="253">
        <f>'Production Times '!$D$10</f>
        <v>0.15451200000000001</v>
      </c>
      <c r="W129" s="575">
        <f t="shared" si="309"/>
        <v>10.1031534</v>
      </c>
      <c r="X129" s="37"/>
      <c r="Y129" s="567">
        <f t="shared" si="264"/>
        <v>0</v>
      </c>
      <c r="Z129" s="563">
        <f t="shared" si="234"/>
        <v>0</v>
      </c>
      <c r="AA129" s="564">
        <f t="shared" si="237"/>
        <v>0</v>
      </c>
      <c r="AB129" s="576">
        <f t="shared" si="312"/>
        <v>0</v>
      </c>
      <c r="AC129" s="576">
        <f t="shared" si="298"/>
        <v>10.1031534</v>
      </c>
      <c r="AD129" s="415">
        <v>1.25</v>
      </c>
      <c r="AE129" s="417">
        <v>1.5</v>
      </c>
      <c r="AF129" s="419">
        <v>2</v>
      </c>
      <c r="AG129" s="416">
        <f t="shared" si="266"/>
        <v>12.628941749999999</v>
      </c>
      <c r="AH129" s="418">
        <f t="shared" si="310"/>
        <v>15.1547301</v>
      </c>
      <c r="AI129" s="420">
        <f t="shared" si="203"/>
        <v>0</v>
      </c>
      <c r="AJ129" s="466">
        <f t="shared" si="311"/>
        <v>20.2063068</v>
      </c>
    </row>
    <row r="130" spans="2:36" ht="14.4" x14ac:dyDescent="0.3">
      <c r="B130" s="37">
        <v>288</v>
      </c>
      <c r="C130" s="261">
        <v>2</v>
      </c>
      <c r="D130" s="32">
        <v>26000</v>
      </c>
      <c r="E130" s="38">
        <f t="shared" si="253"/>
        <v>144</v>
      </c>
      <c r="F130" s="38">
        <f t="shared" si="254"/>
        <v>144</v>
      </c>
      <c r="G130" s="33">
        <v>750</v>
      </c>
      <c r="H130" s="38">
        <f t="shared" si="255"/>
        <v>34.666666666666664</v>
      </c>
      <c r="I130" s="32">
        <v>15</v>
      </c>
      <c r="J130" s="37">
        <f t="shared" si="256"/>
        <v>144</v>
      </c>
      <c r="K130" s="32">
        <v>5</v>
      </c>
      <c r="L130" s="37">
        <f t="shared" si="257"/>
        <v>120.24000000000001</v>
      </c>
      <c r="M130" s="32">
        <v>5</v>
      </c>
      <c r="N130" s="32">
        <f t="shared" si="258"/>
        <v>59.760000000000005</v>
      </c>
      <c r="O130" s="37">
        <f t="shared" si="259"/>
        <v>144</v>
      </c>
      <c r="P130" s="39">
        <f t="shared" si="260"/>
        <v>5475</v>
      </c>
      <c r="Q130" s="39">
        <f t="shared" si="261"/>
        <v>91.25</v>
      </c>
      <c r="R130" s="368">
        <f>'Costs per Hr-Mn-Sec'!$F$7</f>
        <v>0.463536</v>
      </c>
      <c r="S130" s="36">
        <f t="shared" si="262"/>
        <v>8.8120125000000016</v>
      </c>
      <c r="T130" s="251">
        <f>'Production Times '!$D$12</f>
        <v>0.62577360000000004</v>
      </c>
      <c r="U130" s="252">
        <f>'Production Times '!$D$6</f>
        <v>0.4867128</v>
      </c>
      <c r="V130" s="253">
        <f>'Production Times '!$D$10</f>
        <v>0.15451200000000001</v>
      </c>
      <c r="W130" s="575">
        <f t="shared" si="309"/>
        <v>10.079010900000002</v>
      </c>
      <c r="X130" s="37"/>
      <c r="Y130" s="567">
        <f t="shared" si="264"/>
        <v>0</v>
      </c>
      <c r="Z130" s="563">
        <f t="shared" si="234"/>
        <v>0</v>
      </c>
      <c r="AA130" s="564">
        <f t="shared" si="237"/>
        <v>0</v>
      </c>
      <c r="AB130" s="576">
        <f t="shared" si="312"/>
        <v>0</v>
      </c>
      <c r="AC130" s="576">
        <f t="shared" si="298"/>
        <v>10.079010900000002</v>
      </c>
      <c r="AD130" s="415">
        <v>1.25</v>
      </c>
      <c r="AE130" s="417">
        <v>1.5</v>
      </c>
      <c r="AF130" s="419">
        <v>2</v>
      </c>
      <c r="AG130" s="416">
        <f t="shared" si="266"/>
        <v>12.598763625000002</v>
      </c>
      <c r="AH130" s="418">
        <f t="shared" si="310"/>
        <v>15.118516350000004</v>
      </c>
      <c r="AI130" s="420">
        <f t="shared" si="203"/>
        <v>0</v>
      </c>
      <c r="AJ130" s="466">
        <f t="shared" si="311"/>
        <v>20.158021800000004</v>
      </c>
    </row>
    <row r="131" spans="2:36" ht="14.4" x14ac:dyDescent="0.3">
      <c r="B131" s="264">
        <v>1</v>
      </c>
      <c r="C131" s="254">
        <v>1</v>
      </c>
      <c r="D131" s="264">
        <v>28000</v>
      </c>
      <c r="E131" s="266">
        <f t="shared" si="253"/>
        <v>1</v>
      </c>
      <c r="F131" s="266">
        <f t="shared" si="254"/>
        <v>1</v>
      </c>
      <c r="G131" s="266">
        <v>750</v>
      </c>
      <c r="H131" s="266">
        <f t="shared" si="255"/>
        <v>37.333333333333336</v>
      </c>
      <c r="I131" s="264">
        <v>15</v>
      </c>
      <c r="J131" s="264">
        <f t="shared" si="256"/>
        <v>0.5</v>
      </c>
      <c r="K131" s="264">
        <v>5</v>
      </c>
      <c r="L131" s="264">
        <f t="shared" si="257"/>
        <v>0.83500000000000008</v>
      </c>
      <c r="M131" s="264">
        <v>5</v>
      </c>
      <c r="N131" s="264">
        <f t="shared" si="258"/>
        <v>0.41500000000000004</v>
      </c>
      <c r="O131" s="264">
        <f t="shared" si="259"/>
        <v>0.5</v>
      </c>
      <c r="P131" s="267">
        <f t="shared" si="260"/>
        <v>54.583333333333336</v>
      </c>
      <c r="Q131" s="267">
        <f t="shared" si="261"/>
        <v>0.90972222222222221</v>
      </c>
      <c r="R131" s="259">
        <f>'Costs per Hr-Mn-Sec'!$F$7</f>
        <v>0.463536</v>
      </c>
      <c r="S131" s="268">
        <f t="shared" si="262"/>
        <v>25.30134</v>
      </c>
      <c r="T131" s="377">
        <f>'Production Times '!$D$12</f>
        <v>0.62577360000000004</v>
      </c>
      <c r="U131" s="378">
        <f>'Production Times '!$D$6</f>
        <v>0.4867128</v>
      </c>
      <c r="V131" s="264">
        <f>'Production Times '!$D$10</f>
        <v>0.15451200000000001</v>
      </c>
      <c r="W131" s="270">
        <f>SUM(S131:V131)</f>
        <v>26.568338399999998</v>
      </c>
      <c r="X131" s="264"/>
      <c r="Y131" s="568">
        <f t="shared" si="264"/>
        <v>0</v>
      </c>
      <c r="Z131" s="569">
        <f t="shared" si="234"/>
        <v>0</v>
      </c>
      <c r="AA131" s="570">
        <f t="shared" si="237"/>
        <v>0</v>
      </c>
      <c r="AB131" s="269">
        <f t="shared" ref="AB131:AB136" si="313">SUM(AA131)</f>
        <v>0</v>
      </c>
      <c r="AC131" s="269">
        <f>W131+AB131</f>
        <v>26.568338399999998</v>
      </c>
      <c r="AD131" s="421">
        <v>1.25</v>
      </c>
      <c r="AE131" s="421">
        <v>1.5</v>
      </c>
      <c r="AF131" s="421">
        <v>2</v>
      </c>
      <c r="AG131" s="270">
        <f t="shared" si="266"/>
        <v>33.210422999999999</v>
      </c>
      <c r="AH131" s="270">
        <f>AC131*AE131</f>
        <v>39.852507599999996</v>
      </c>
      <c r="AI131" s="422">
        <f t="shared" si="203"/>
        <v>0</v>
      </c>
      <c r="AJ131" s="270">
        <f>AC131*AF131</f>
        <v>53.136676799999996</v>
      </c>
    </row>
    <row r="132" spans="2:36" ht="14.4" x14ac:dyDescent="0.3">
      <c r="B132" s="32">
        <v>2</v>
      </c>
      <c r="C132" s="261">
        <v>2</v>
      </c>
      <c r="D132" s="32">
        <v>28000</v>
      </c>
      <c r="E132" s="38">
        <f t="shared" si="253"/>
        <v>1</v>
      </c>
      <c r="F132" s="38">
        <f t="shared" si="254"/>
        <v>1</v>
      </c>
      <c r="G132" s="33">
        <v>750</v>
      </c>
      <c r="H132" s="38">
        <f t="shared" si="255"/>
        <v>37.333333333333336</v>
      </c>
      <c r="I132" s="32">
        <v>15</v>
      </c>
      <c r="J132" s="37">
        <f t="shared" si="256"/>
        <v>1</v>
      </c>
      <c r="K132" s="32">
        <v>5</v>
      </c>
      <c r="L132" s="37">
        <f t="shared" si="257"/>
        <v>0.83500000000000008</v>
      </c>
      <c r="M132" s="32">
        <v>5</v>
      </c>
      <c r="N132" s="32">
        <f t="shared" si="258"/>
        <v>0.41500000000000004</v>
      </c>
      <c r="O132" s="37">
        <f t="shared" si="259"/>
        <v>1</v>
      </c>
      <c r="P132" s="39">
        <f t="shared" si="260"/>
        <v>55.583333333333336</v>
      </c>
      <c r="Q132" s="39">
        <f t="shared" si="261"/>
        <v>0.92638888888888893</v>
      </c>
      <c r="R132" s="368">
        <f>'Costs per Hr-Mn-Sec'!$F$7</f>
        <v>0.463536</v>
      </c>
      <c r="S132" s="36">
        <f t="shared" si="262"/>
        <v>12.882438</v>
      </c>
      <c r="T132" s="251">
        <f>'Production Times '!$D$12</f>
        <v>0.62577360000000004</v>
      </c>
      <c r="U132" s="252">
        <f>'Production Times '!$D$6</f>
        <v>0.4867128</v>
      </c>
      <c r="V132" s="253">
        <f>'Production Times '!$D$10</f>
        <v>0.15451200000000001</v>
      </c>
      <c r="W132" s="575">
        <f>SUM(S132:V132)</f>
        <v>14.149436400000001</v>
      </c>
      <c r="X132" s="37"/>
      <c r="Y132" s="567">
        <f t="shared" si="264"/>
        <v>0</v>
      </c>
      <c r="Z132" s="563">
        <f t="shared" si="234"/>
        <v>0</v>
      </c>
      <c r="AA132" s="564">
        <f t="shared" si="237"/>
        <v>0</v>
      </c>
      <c r="AB132" s="576">
        <f t="shared" si="313"/>
        <v>0</v>
      </c>
      <c r="AC132" s="576">
        <f t="shared" ref="AC132:AC139" si="314">W132+AB132</f>
        <v>14.149436400000001</v>
      </c>
      <c r="AD132" s="415">
        <v>1.25</v>
      </c>
      <c r="AE132" s="417">
        <v>1.5</v>
      </c>
      <c r="AF132" s="419">
        <v>2</v>
      </c>
      <c r="AG132" s="416">
        <f t="shared" si="266"/>
        <v>17.686795500000002</v>
      </c>
      <c r="AH132" s="418">
        <f>AC132*AE132</f>
        <v>21.224154600000002</v>
      </c>
      <c r="AI132" s="420">
        <f t="shared" si="203"/>
        <v>0</v>
      </c>
      <c r="AJ132" s="466">
        <f>AC132*AF132</f>
        <v>28.298872800000002</v>
      </c>
    </row>
    <row r="133" spans="2:36" ht="14.4" x14ac:dyDescent="0.3">
      <c r="B133" s="32">
        <v>6</v>
      </c>
      <c r="C133" s="261">
        <v>2</v>
      </c>
      <c r="D133" s="32">
        <v>28000</v>
      </c>
      <c r="E133" s="38">
        <f t="shared" ref="E133:E135" si="315">B133/C133</f>
        <v>3</v>
      </c>
      <c r="F133" s="38">
        <f t="shared" ref="F133:F135" si="316">ROUNDUP(E133,0)</f>
        <v>3</v>
      </c>
      <c r="G133" s="33">
        <v>750</v>
      </c>
      <c r="H133" s="38">
        <f t="shared" ref="H133:H135" si="317">D133/G133</f>
        <v>37.333333333333336</v>
      </c>
      <c r="I133" s="32">
        <v>15</v>
      </c>
      <c r="J133" s="37">
        <f t="shared" ref="J133:J135" si="318">B133*0.5</f>
        <v>3</v>
      </c>
      <c r="K133" s="32">
        <v>5</v>
      </c>
      <c r="L133" s="37">
        <f t="shared" ref="L133:L135" si="319">(K133*0.167)*F133</f>
        <v>2.5050000000000003</v>
      </c>
      <c r="M133" s="32">
        <v>5</v>
      </c>
      <c r="N133" s="32">
        <f t="shared" ref="N133:N135" si="320">(M133*E133)*0.083</f>
        <v>1.2450000000000001</v>
      </c>
      <c r="O133" s="37">
        <f t="shared" ref="O133:O135" si="321">(0.5*C133)*F133</f>
        <v>3</v>
      </c>
      <c r="P133" s="39">
        <f t="shared" ref="P133:P135" si="322">(H133*F133)+(I133+J133+L133+N133+O133)</f>
        <v>136.75</v>
      </c>
      <c r="Q133" s="39">
        <f t="shared" ref="Q133:Q135" si="323">P133/60</f>
        <v>2.2791666666666668</v>
      </c>
      <c r="R133" s="368">
        <f>'Costs per Hr-Mn-Sec'!$F$7</f>
        <v>0.463536</v>
      </c>
      <c r="S133" s="36">
        <f t="shared" ref="S133:S135" si="324">(R133*P133)/B133</f>
        <v>10.564757999999999</v>
      </c>
      <c r="T133" s="251">
        <f>'Production Times '!$D$12</f>
        <v>0.62577360000000004</v>
      </c>
      <c r="U133" s="252">
        <f>'Production Times '!$D$6</f>
        <v>0.4867128</v>
      </c>
      <c r="V133" s="253">
        <f>'Production Times '!$D$10</f>
        <v>0.15451200000000001</v>
      </c>
      <c r="W133" s="575">
        <f t="shared" ref="W133:W139" si="325">SUM(S133:V133)</f>
        <v>11.8317564</v>
      </c>
      <c r="X133" s="37"/>
      <c r="Y133" s="567">
        <f t="shared" si="264"/>
        <v>0</v>
      </c>
      <c r="Z133" s="563">
        <f t="shared" si="234"/>
        <v>0</v>
      </c>
      <c r="AA133" s="564">
        <f t="shared" si="237"/>
        <v>0</v>
      </c>
      <c r="AB133" s="576">
        <f t="shared" si="313"/>
        <v>0</v>
      </c>
      <c r="AC133" s="576">
        <f t="shared" si="314"/>
        <v>11.8317564</v>
      </c>
      <c r="AD133" s="415">
        <v>1.25</v>
      </c>
      <c r="AE133" s="417">
        <v>1.5</v>
      </c>
      <c r="AF133" s="419">
        <v>2</v>
      </c>
      <c r="AG133" s="416">
        <f t="shared" si="266"/>
        <v>14.789695500000001</v>
      </c>
      <c r="AH133" s="418">
        <f t="shared" ref="AH133:AH139" si="326">AC133*AE133</f>
        <v>17.747634599999998</v>
      </c>
      <c r="AI133" s="420">
        <f t="shared" si="203"/>
        <v>0</v>
      </c>
      <c r="AJ133" s="466">
        <f t="shared" ref="AJ133:AJ139" si="327">AC133*AF133</f>
        <v>23.663512799999999</v>
      </c>
    </row>
    <row r="134" spans="2:36" ht="14.4" x14ac:dyDescent="0.3">
      <c r="B134" s="32">
        <v>12</v>
      </c>
      <c r="C134" s="261">
        <v>2</v>
      </c>
      <c r="D134" s="32">
        <v>28000</v>
      </c>
      <c r="E134" s="38">
        <f t="shared" si="315"/>
        <v>6</v>
      </c>
      <c r="F134" s="38">
        <f t="shared" si="316"/>
        <v>6</v>
      </c>
      <c r="G134" s="33">
        <v>750</v>
      </c>
      <c r="H134" s="38">
        <f t="shared" si="317"/>
        <v>37.333333333333336</v>
      </c>
      <c r="I134" s="32">
        <v>15</v>
      </c>
      <c r="J134" s="37">
        <f t="shared" si="318"/>
        <v>6</v>
      </c>
      <c r="K134" s="32">
        <v>5</v>
      </c>
      <c r="L134" s="37">
        <f t="shared" si="319"/>
        <v>5.0100000000000007</v>
      </c>
      <c r="M134" s="32">
        <v>5</v>
      </c>
      <c r="N134" s="32">
        <f t="shared" si="320"/>
        <v>2.4900000000000002</v>
      </c>
      <c r="O134" s="37">
        <f t="shared" si="321"/>
        <v>6</v>
      </c>
      <c r="P134" s="39">
        <f t="shared" si="322"/>
        <v>258.5</v>
      </c>
      <c r="Q134" s="39">
        <f t="shared" si="323"/>
        <v>4.3083333333333336</v>
      </c>
      <c r="R134" s="368">
        <f>'Costs per Hr-Mn-Sec'!$F$7</f>
        <v>0.463536</v>
      </c>
      <c r="S134" s="36">
        <f t="shared" si="324"/>
        <v>9.9853380000000005</v>
      </c>
      <c r="T134" s="251">
        <f>'Production Times '!$D$12</f>
        <v>0.62577360000000004</v>
      </c>
      <c r="U134" s="252">
        <f>'Production Times '!$D$6</f>
        <v>0.4867128</v>
      </c>
      <c r="V134" s="253">
        <f>'Production Times '!$D$10</f>
        <v>0.15451200000000001</v>
      </c>
      <c r="W134" s="575">
        <f t="shared" si="325"/>
        <v>11.252336400000001</v>
      </c>
      <c r="X134" s="37"/>
      <c r="Y134" s="567">
        <f t="shared" si="264"/>
        <v>0</v>
      </c>
      <c r="Z134" s="563">
        <f t="shared" si="234"/>
        <v>0</v>
      </c>
      <c r="AA134" s="564">
        <f t="shared" si="237"/>
        <v>0</v>
      </c>
      <c r="AB134" s="576">
        <f t="shared" si="313"/>
        <v>0</v>
      </c>
      <c r="AC134" s="576">
        <f t="shared" si="314"/>
        <v>11.252336400000001</v>
      </c>
      <c r="AD134" s="415">
        <v>1.25</v>
      </c>
      <c r="AE134" s="417">
        <v>1.5</v>
      </c>
      <c r="AF134" s="419">
        <v>2</v>
      </c>
      <c r="AG134" s="416">
        <f t="shared" si="266"/>
        <v>14.065420500000002</v>
      </c>
      <c r="AH134" s="418">
        <f t="shared" si="326"/>
        <v>16.878504599999999</v>
      </c>
      <c r="AI134" s="420">
        <f t="shared" si="203"/>
        <v>0</v>
      </c>
      <c r="AJ134" s="466">
        <f t="shared" si="327"/>
        <v>22.504672800000002</v>
      </c>
    </row>
    <row r="135" spans="2:36" ht="14.4" x14ac:dyDescent="0.3">
      <c r="B135" s="32">
        <v>24</v>
      </c>
      <c r="C135" s="261">
        <v>2</v>
      </c>
      <c r="D135" s="32">
        <v>28000</v>
      </c>
      <c r="E135" s="38">
        <f t="shared" si="315"/>
        <v>12</v>
      </c>
      <c r="F135" s="38">
        <f t="shared" si="316"/>
        <v>12</v>
      </c>
      <c r="G135" s="33">
        <v>750</v>
      </c>
      <c r="H135" s="38">
        <f t="shared" si="317"/>
        <v>37.333333333333336</v>
      </c>
      <c r="I135" s="32">
        <v>15</v>
      </c>
      <c r="J135" s="37">
        <f t="shared" si="318"/>
        <v>12</v>
      </c>
      <c r="K135" s="32">
        <v>5</v>
      </c>
      <c r="L135" s="37">
        <f t="shared" si="319"/>
        <v>10.020000000000001</v>
      </c>
      <c r="M135" s="32">
        <v>5</v>
      </c>
      <c r="N135" s="32">
        <f t="shared" si="320"/>
        <v>4.9800000000000004</v>
      </c>
      <c r="O135" s="37">
        <f t="shared" si="321"/>
        <v>12</v>
      </c>
      <c r="P135" s="39">
        <f t="shared" si="322"/>
        <v>502</v>
      </c>
      <c r="Q135" s="39">
        <f t="shared" si="323"/>
        <v>8.3666666666666671</v>
      </c>
      <c r="R135" s="368">
        <f>'Costs per Hr-Mn-Sec'!$F$7</f>
        <v>0.463536</v>
      </c>
      <c r="S135" s="36">
        <f t="shared" si="324"/>
        <v>9.695628000000001</v>
      </c>
      <c r="T135" s="251">
        <f>'Production Times '!$D$12</f>
        <v>0.62577360000000004</v>
      </c>
      <c r="U135" s="252">
        <f>'Production Times '!$D$6</f>
        <v>0.4867128</v>
      </c>
      <c r="V135" s="253">
        <f>'Production Times '!$D$10</f>
        <v>0.15451200000000001</v>
      </c>
      <c r="W135" s="575">
        <f t="shared" si="325"/>
        <v>10.962626400000001</v>
      </c>
      <c r="X135" s="37"/>
      <c r="Y135" s="567">
        <f t="shared" si="264"/>
        <v>0</v>
      </c>
      <c r="Z135" s="563">
        <f t="shared" si="234"/>
        <v>0</v>
      </c>
      <c r="AA135" s="564">
        <f t="shared" si="237"/>
        <v>0</v>
      </c>
      <c r="AB135" s="576">
        <f t="shared" si="313"/>
        <v>0</v>
      </c>
      <c r="AC135" s="576">
        <f t="shared" si="314"/>
        <v>10.962626400000001</v>
      </c>
      <c r="AD135" s="415">
        <v>1.25</v>
      </c>
      <c r="AE135" s="417">
        <v>1.5</v>
      </c>
      <c r="AF135" s="419">
        <v>2</v>
      </c>
      <c r="AG135" s="416">
        <f t="shared" si="266"/>
        <v>13.703283000000003</v>
      </c>
      <c r="AH135" s="418">
        <f t="shared" si="326"/>
        <v>16.4439396</v>
      </c>
      <c r="AI135" s="420">
        <f t="shared" si="203"/>
        <v>0</v>
      </c>
      <c r="AJ135" s="466">
        <f t="shared" si="327"/>
        <v>21.925252800000003</v>
      </c>
    </row>
    <row r="136" spans="2:36" ht="14.4" x14ac:dyDescent="0.3">
      <c r="B136" s="32">
        <v>48</v>
      </c>
      <c r="C136" s="261">
        <v>2</v>
      </c>
      <c r="D136" s="32">
        <v>28000</v>
      </c>
      <c r="E136" s="38">
        <f t="shared" si="253"/>
        <v>24</v>
      </c>
      <c r="F136" s="38">
        <f t="shared" si="254"/>
        <v>24</v>
      </c>
      <c r="G136" s="33">
        <v>750</v>
      </c>
      <c r="H136" s="38">
        <f t="shared" si="255"/>
        <v>37.333333333333336</v>
      </c>
      <c r="I136" s="32">
        <v>15</v>
      </c>
      <c r="J136" s="37">
        <f t="shared" si="256"/>
        <v>24</v>
      </c>
      <c r="K136" s="32">
        <v>5</v>
      </c>
      <c r="L136" s="37">
        <f t="shared" si="257"/>
        <v>20.040000000000003</v>
      </c>
      <c r="M136" s="32">
        <v>5</v>
      </c>
      <c r="N136" s="32">
        <f t="shared" si="258"/>
        <v>9.9600000000000009</v>
      </c>
      <c r="O136" s="37">
        <f t="shared" si="259"/>
        <v>24</v>
      </c>
      <c r="P136" s="39">
        <f t="shared" si="260"/>
        <v>989</v>
      </c>
      <c r="Q136" s="39">
        <f t="shared" si="261"/>
        <v>16.483333333333334</v>
      </c>
      <c r="R136" s="368">
        <f>'Costs per Hr-Mn-Sec'!$F$7</f>
        <v>0.463536</v>
      </c>
      <c r="S136" s="36">
        <f t="shared" si="262"/>
        <v>9.5507729999999995</v>
      </c>
      <c r="T136" s="251">
        <f>'Production Times '!$D$12</f>
        <v>0.62577360000000004</v>
      </c>
      <c r="U136" s="252">
        <f>'Production Times '!$D$6</f>
        <v>0.4867128</v>
      </c>
      <c r="V136" s="253">
        <f>'Production Times '!$D$10</f>
        <v>0.15451200000000001</v>
      </c>
      <c r="W136" s="575">
        <f t="shared" si="325"/>
        <v>10.8177714</v>
      </c>
      <c r="X136" s="37"/>
      <c r="Y136" s="567">
        <f t="shared" si="264"/>
        <v>0</v>
      </c>
      <c r="Z136" s="563">
        <f t="shared" si="234"/>
        <v>0</v>
      </c>
      <c r="AA136" s="564">
        <f t="shared" si="237"/>
        <v>0</v>
      </c>
      <c r="AB136" s="576">
        <f t="shared" si="313"/>
        <v>0</v>
      </c>
      <c r="AC136" s="576">
        <f t="shared" si="314"/>
        <v>10.8177714</v>
      </c>
      <c r="AD136" s="415">
        <v>1.25</v>
      </c>
      <c r="AE136" s="417">
        <v>1.5</v>
      </c>
      <c r="AF136" s="419">
        <v>2</v>
      </c>
      <c r="AG136" s="416">
        <f t="shared" si="266"/>
        <v>13.522214249999999</v>
      </c>
      <c r="AH136" s="418">
        <f t="shared" si="326"/>
        <v>16.226657100000001</v>
      </c>
      <c r="AI136" s="420">
        <f t="shared" si="203"/>
        <v>0</v>
      </c>
      <c r="AJ136" s="466">
        <f t="shared" si="327"/>
        <v>21.6355428</v>
      </c>
    </row>
    <row r="137" spans="2:36" ht="14.4" x14ac:dyDescent="0.3">
      <c r="B137" s="32">
        <v>72</v>
      </c>
      <c r="C137" s="261">
        <v>2</v>
      </c>
      <c r="D137" s="32">
        <v>28000</v>
      </c>
      <c r="E137" s="38">
        <f t="shared" si="253"/>
        <v>36</v>
      </c>
      <c r="F137" s="38">
        <f t="shared" si="254"/>
        <v>36</v>
      </c>
      <c r="G137" s="33">
        <v>750</v>
      </c>
      <c r="H137" s="38">
        <f t="shared" si="255"/>
        <v>37.333333333333336</v>
      </c>
      <c r="I137" s="32">
        <v>15</v>
      </c>
      <c r="J137" s="37">
        <f t="shared" si="256"/>
        <v>36</v>
      </c>
      <c r="K137" s="32">
        <v>5</v>
      </c>
      <c r="L137" s="37">
        <f t="shared" si="257"/>
        <v>30.060000000000002</v>
      </c>
      <c r="M137" s="32">
        <v>5</v>
      </c>
      <c r="N137" s="32">
        <f t="shared" si="258"/>
        <v>14.940000000000001</v>
      </c>
      <c r="O137" s="37">
        <f t="shared" si="259"/>
        <v>36</v>
      </c>
      <c r="P137" s="39">
        <f t="shared" si="260"/>
        <v>1476</v>
      </c>
      <c r="Q137" s="39">
        <f t="shared" si="261"/>
        <v>24.6</v>
      </c>
      <c r="R137" s="368">
        <f>'Costs per Hr-Mn-Sec'!$F$7</f>
        <v>0.463536</v>
      </c>
      <c r="S137" s="36">
        <f t="shared" si="262"/>
        <v>9.5024879999999996</v>
      </c>
      <c r="T137" s="251">
        <f>'Production Times '!$D$12</f>
        <v>0.62577360000000004</v>
      </c>
      <c r="U137" s="252">
        <f>'Production Times '!$D$6</f>
        <v>0.4867128</v>
      </c>
      <c r="V137" s="253">
        <f>'Production Times '!$D$10</f>
        <v>0.15451200000000001</v>
      </c>
      <c r="W137" s="575">
        <f t="shared" si="325"/>
        <v>10.7694864</v>
      </c>
      <c r="X137" s="37"/>
      <c r="Y137" s="567">
        <f t="shared" si="264"/>
        <v>0</v>
      </c>
      <c r="Z137" s="563">
        <f t="shared" si="234"/>
        <v>0</v>
      </c>
      <c r="AA137" s="564">
        <f t="shared" si="237"/>
        <v>0</v>
      </c>
      <c r="AB137" s="576">
        <f t="shared" ref="AB137:AB139" si="328">SUM(AA137)</f>
        <v>0</v>
      </c>
      <c r="AC137" s="576">
        <f t="shared" si="314"/>
        <v>10.7694864</v>
      </c>
      <c r="AD137" s="415">
        <v>1.25</v>
      </c>
      <c r="AE137" s="417">
        <v>1.5</v>
      </c>
      <c r="AF137" s="419">
        <v>2</v>
      </c>
      <c r="AG137" s="416">
        <f t="shared" si="266"/>
        <v>13.461857999999999</v>
      </c>
      <c r="AH137" s="418">
        <f t="shared" si="326"/>
        <v>16.154229600000001</v>
      </c>
      <c r="AI137" s="420">
        <f t="shared" si="203"/>
        <v>0</v>
      </c>
      <c r="AJ137" s="466">
        <f t="shared" si="327"/>
        <v>21.5389728</v>
      </c>
    </row>
    <row r="138" spans="2:36" ht="14.4" x14ac:dyDescent="0.3">
      <c r="B138" s="37">
        <v>144</v>
      </c>
      <c r="C138" s="261">
        <v>2</v>
      </c>
      <c r="D138" s="32">
        <v>28000</v>
      </c>
      <c r="E138" s="38">
        <f t="shared" si="253"/>
        <v>72</v>
      </c>
      <c r="F138" s="38">
        <f t="shared" si="254"/>
        <v>72</v>
      </c>
      <c r="G138" s="33">
        <v>750</v>
      </c>
      <c r="H138" s="38">
        <f t="shared" si="255"/>
        <v>37.333333333333336</v>
      </c>
      <c r="I138" s="32">
        <v>15</v>
      </c>
      <c r="J138" s="37">
        <f t="shared" si="256"/>
        <v>72</v>
      </c>
      <c r="K138" s="32">
        <v>5</v>
      </c>
      <c r="L138" s="37">
        <f t="shared" si="257"/>
        <v>60.120000000000005</v>
      </c>
      <c r="M138" s="32">
        <v>5</v>
      </c>
      <c r="N138" s="32">
        <f t="shared" si="258"/>
        <v>29.880000000000003</v>
      </c>
      <c r="O138" s="37">
        <f t="shared" si="259"/>
        <v>72</v>
      </c>
      <c r="P138" s="39">
        <f t="shared" si="260"/>
        <v>2937</v>
      </c>
      <c r="Q138" s="39">
        <f t="shared" si="261"/>
        <v>48.95</v>
      </c>
      <c r="R138" s="368">
        <f>'Costs per Hr-Mn-Sec'!$F$7</f>
        <v>0.463536</v>
      </c>
      <c r="S138" s="36">
        <f t="shared" si="262"/>
        <v>9.4542029999999997</v>
      </c>
      <c r="T138" s="251">
        <f>'Production Times '!$D$12</f>
        <v>0.62577360000000004</v>
      </c>
      <c r="U138" s="252">
        <f>'Production Times '!$D$6</f>
        <v>0.4867128</v>
      </c>
      <c r="V138" s="253">
        <f>'Production Times '!$D$10</f>
        <v>0.15451200000000001</v>
      </c>
      <c r="W138" s="575">
        <f t="shared" si="325"/>
        <v>10.7212014</v>
      </c>
      <c r="X138" s="37"/>
      <c r="Y138" s="567">
        <f t="shared" si="264"/>
        <v>0</v>
      </c>
      <c r="Z138" s="563">
        <f t="shared" si="234"/>
        <v>0</v>
      </c>
      <c r="AA138" s="564">
        <f t="shared" si="237"/>
        <v>0</v>
      </c>
      <c r="AB138" s="576">
        <f t="shared" si="328"/>
        <v>0</v>
      </c>
      <c r="AC138" s="576">
        <f t="shared" si="314"/>
        <v>10.7212014</v>
      </c>
      <c r="AD138" s="415">
        <v>1.25</v>
      </c>
      <c r="AE138" s="417">
        <v>1.5</v>
      </c>
      <c r="AF138" s="419">
        <v>2</v>
      </c>
      <c r="AG138" s="416">
        <f t="shared" si="266"/>
        <v>13.40150175</v>
      </c>
      <c r="AH138" s="418">
        <f t="shared" si="326"/>
        <v>16.081802100000001</v>
      </c>
      <c r="AI138" s="420">
        <f t="shared" si="203"/>
        <v>0</v>
      </c>
      <c r="AJ138" s="466">
        <f t="shared" si="327"/>
        <v>21.4424028</v>
      </c>
    </row>
    <row r="139" spans="2:36" ht="14.4" x14ac:dyDescent="0.3">
      <c r="B139" s="37">
        <v>288</v>
      </c>
      <c r="C139" s="261">
        <v>2</v>
      </c>
      <c r="D139" s="32">
        <v>28000</v>
      </c>
      <c r="E139" s="38">
        <f t="shared" si="253"/>
        <v>144</v>
      </c>
      <c r="F139" s="38">
        <f t="shared" si="254"/>
        <v>144</v>
      </c>
      <c r="G139" s="33">
        <v>750</v>
      </c>
      <c r="H139" s="38">
        <f t="shared" si="255"/>
        <v>37.333333333333336</v>
      </c>
      <c r="I139" s="32">
        <v>15</v>
      </c>
      <c r="J139" s="37">
        <f t="shared" si="256"/>
        <v>144</v>
      </c>
      <c r="K139" s="32">
        <v>5</v>
      </c>
      <c r="L139" s="37">
        <f t="shared" si="257"/>
        <v>120.24000000000001</v>
      </c>
      <c r="M139" s="32">
        <v>5</v>
      </c>
      <c r="N139" s="32">
        <f t="shared" si="258"/>
        <v>59.760000000000005</v>
      </c>
      <c r="O139" s="37">
        <f t="shared" si="259"/>
        <v>144</v>
      </c>
      <c r="P139" s="39">
        <f t="shared" si="260"/>
        <v>5859</v>
      </c>
      <c r="Q139" s="39">
        <f t="shared" si="261"/>
        <v>97.65</v>
      </c>
      <c r="R139" s="368">
        <f>'Costs per Hr-Mn-Sec'!$F$7</f>
        <v>0.463536</v>
      </c>
      <c r="S139" s="36">
        <f t="shared" si="262"/>
        <v>9.4300604999999997</v>
      </c>
      <c r="T139" s="251">
        <f>'Production Times '!$D$12</f>
        <v>0.62577360000000004</v>
      </c>
      <c r="U139" s="252">
        <f>'Production Times '!$D$6</f>
        <v>0.4867128</v>
      </c>
      <c r="V139" s="253">
        <f>'Production Times '!$D$10</f>
        <v>0.15451200000000001</v>
      </c>
      <c r="W139" s="575">
        <f t="shared" si="325"/>
        <v>10.6970589</v>
      </c>
      <c r="X139" s="37"/>
      <c r="Y139" s="567">
        <f t="shared" si="264"/>
        <v>0</v>
      </c>
      <c r="Z139" s="563">
        <f t="shared" si="234"/>
        <v>0</v>
      </c>
      <c r="AA139" s="564">
        <f t="shared" si="237"/>
        <v>0</v>
      </c>
      <c r="AB139" s="576">
        <f t="shared" si="328"/>
        <v>0</v>
      </c>
      <c r="AC139" s="576">
        <f t="shared" si="314"/>
        <v>10.6970589</v>
      </c>
      <c r="AD139" s="415">
        <v>1.25</v>
      </c>
      <c r="AE139" s="417">
        <v>1.5</v>
      </c>
      <c r="AF139" s="419">
        <v>2</v>
      </c>
      <c r="AG139" s="416">
        <f t="shared" si="266"/>
        <v>13.371323625</v>
      </c>
      <c r="AH139" s="418">
        <f t="shared" si="326"/>
        <v>16.045588349999999</v>
      </c>
      <c r="AI139" s="420">
        <f t="shared" si="203"/>
        <v>0</v>
      </c>
      <c r="AJ139" s="466">
        <f t="shared" si="327"/>
        <v>21.3941178</v>
      </c>
    </row>
    <row r="140" spans="2:36" ht="14.4" x14ac:dyDescent="0.3">
      <c r="B140" s="264">
        <v>1</v>
      </c>
      <c r="C140" s="254">
        <v>1</v>
      </c>
      <c r="D140" s="365">
        <v>30000</v>
      </c>
      <c r="E140" s="266">
        <f t="shared" si="253"/>
        <v>1</v>
      </c>
      <c r="F140" s="266">
        <f t="shared" si="254"/>
        <v>1</v>
      </c>
      <c r="G140" s="266">
        <v>750</v>
      </c>
      <c r="H140" s="266">
        <f t="shared" si="255"/>
        <v>40</v>
      </c>
      <c r="I140" s="264">
        <v>15</v>
      </c>
      <c r="J140" s="264">
        <f t="shared" si="256"/>
        <v>0.5</v>
      </c>
      <c r="K140" s="264">
        <v>5</v>
      </c>
      <c r="L140" s="264">
        <f t="shared" si="257"/>
        <v>0.83500000000000008</v>
      </c>
      <c r="M140" s="264">
        <v>5</v>
      </c>
      <c r="N140" s="264">
        <f t="shared" si="258"/>
        <v>0.41500000000000004</v>
      </c>
      <c r="O140" s="264">
        <f t="shared" si="259"/>
        <v>0.5</v>
      </c>
      <c r="P140" s="267">
        <f t="shared" si="260"/>
        <v>57.25</v>
      </c>
      <c r="Q140" s="267">
        <f t="shared" si="261"/>
        <v>0.95416666666666672</v>
      </c>
      <c r="R140" s="259">
        <f>'Costs per Hr-Mn-Sec'!$F$7</f>
        <v>0.463536</v>
      </c>
      <c r="S140" s="268">
        <f t="shared" si="262"/>
        <v>26.537436</v>
      </c>
      <c r="T140" s="377">
        <f>'Production Times '!$D$12</f>
        <v>0.62577360000000004</v>
      </c>
      <c r="U140" s="378">
        <f>'Production Times '!$D$6</f>
        <v>0.4867128</v>
      </c>
      <c r="V140" s="264">
        <f>'Production Times '!$D$10</f>
        <v>0.15451200000000001</v>
      </c>
      <c r="W140" s="270">
        <f>SUM(S140:V140)</f>
        <v>27.804434399999998</v>
      </c>
      <c r="X140" s="264"/>
      <c r="Y140" s="568">
        <f t="shared" si="264"/>
        <v>0</v>
      </c>
      <c r="Z140" s="569">
        <f t="shared" si="234"/>
        <v>0</v>
      </c>
      <c r="AA140" s="570">
        <f t="shared" si="237"/>
        <v>0</v>
      </c>
      <c r="AB140" s="269">
        <f t="shared" ref="AB140:AB145" si="329">SUM(AA140)</f>
        <v>0</v>
      </c>
      <c r="AC140" s="269">
        <f>W140+AB140</f>
        <v>27.804434399999998</v>
      </c>
      <c r="AD140" s="421">
        <v>1.25</v>
      </c>
      <c r="AE140" s="421">
        <v>1.5</v>
      </c>
      <c r="AF140" s="421">
        <v>2</v>
      </c>
      <c r="AG140" s="270">
        <f t="shared" si="266"/>
        <v>34.755542999999996</v>
      </c>
      <c r="AH140" s="270">
        <f>AC140*AE140</f>
        <v>41.706651600000001</v>
      </c>
      <c r="AI140" s="422">
        <f t="shared" si="203"/>
        <v>0</v>
      </c>
      <c r="AJ140" s="270">
        <f>AC140*AF140</f>
        <v>55.608868799999996</v>
      </c>
    </row>
    <row r="141" spans="2:36" ht="14.4" x14ac:dyDescent="0.3">
      <c r="B141" s="32">
        <v>2</v>
      </c>
      <c r="C141" s="261">
        <v>2</v>
      </c>
      <c r="D141" s="364">
        <v>30000</v>
      </c>
      <c r="E141" s="38">
        <f t="shared" si="253"/>
        <v>1</v>
      </c>
      <c r="F141" s="38">
        <f t="shared" si="254"/>
        <v>1</v>
      </c>
      <c r="G141" s="33">
        <v>750</v>
      </c>
      <c r="H141" s="38">
        <f t="shared" si="255"/>
        <v>40</v>
      </c>
      <c r="I141" s="32">
        <v>15</v>
      </c>
      <c r="J141" s="37">
        <f t="shared" si="256"/>
        <v>1</v>
      </c>
      <c r="K141" s="32">
        <v>5</v>
      </c>
      <c r="L141" s="37">
        <f t="shared" si="257"/>
        <v>0.83500000000000008</v>
      </c>
      <c r="M141" s="32">
        <v>5</v>
      </c>
      <c r="N141" s="32">
        <f t="shared" si="258"/>
        <v>0.41500000000000004</v>
      </c>
      <c r="O141" s="37">
        <f t="shared" si="259"/>
        <v>1</v>
      </c>
      <c r="P141" s="39">
        <f t="shared" si="260"/>
        <v>58.25</v>
      </c>
      <c r="Q141" s="39">
        <f t="shared" si="261"/>
        <v>0.97083333333333333</v>
      </c>
      <c r="R141" s="368">
        <f>'Costs per Hr-Mn-Sec'!$F$7</f>
        <v>0.463536</v>
      </c>
      <c r="S141" s="36">
        <f t="shared" si="262"/>
        <v>13.500486</v>
      </c>
      <c r="T141" s="251">
        <f>'Production Times '!$D$12</f>
        <v>0.62577360000000004</v>
      </c>
      <c r="U141" s="252">
        <f>'Production Times '!$D$6</f>
        <v>0.4867128</v>
      </c>
      <c r="V141" s="253">
        <f>'Production Times '!$D$10</f>
        <v>0.15451200000000001</v>
      </c>
      <c r="W141" s="575">
        <f>SUM(S141:V141)</f>
        <v>14.767484400000001</v>
      </c>
      <c r="X141" s="37"/>
      <c r="Y141" s="567">
        <f t="shared" si="264"/>
        <v>0</v>
      </c>
      <c r="Z141" s="563">
        <f t="shared" si="234"/>
        <v>0</v>
      </c>
      <c r="AA141" s="564">
        <f t="shared" si="237"/>
        <v>0</v>
      </c>
      <c r="AB141" s="576">
        <f t="shared" si="329"/>
        <v>0</v>
      </c>
      <c r="AC141" s="576">
        <f t="shared" ref="AC141:AC148" si="330">W141+AB141</f>
        <v>14.767484400000001</v>
      </c>
      <c r="AD141" s="415">
        <v>1.25</v>
      </c>
      <c r="AE141" s="417">
        <v>1.5</v>
      </c>
      <c r="AF141" s="419">
        <v>2</v>
      </c>
      <c r="AG141" s="416">
        <f t="shared" si="266"/>
        <v>18.459355500000001</v>
      </c>
      <c r="AH141" s="418">
        <f>AC141*AE141</f>
        <v>22.151226600000001</v>
      </c>
      <c r="AI141" s="420">
        <f t="shared" ref="AI141:AI204" si="331">AB141*AF141</f>
        <v>0</v>
      </c>
      <c r="AJ141" s="466">
        <f>AC141*AF141</f>
        <v>29.534968800000001</v>
      </c>
    </row>
    <row r="142" spans="2:36" ht="14.4" x14ac:dyDescent="0.3">
      <c r="B142" s="32">
        <v>6</v>
      </c>
      <c r="C142" s="261">
        <v>2</v>
      </c>
      <c r="D142" s="364">
        <v>30000</v>
      </c>
      <c r="E142" s="38">
        <f t="shared" ref="E142:E144" si="332">B142/C142</f>
        <v>3</v>
      </c>
      <c r="F142" s="38">
        <f t="shared" ref="F142:F144" si="333">ROUNDUP(E142,0)</f>
        <v>3</v>
      </c>
      <c r="G142" s="33">
        <v>750</v>
      </c>
      <c r="H142" s="38">
        <f t="shared" ref="H142:H144" si="334">D142/G142</f>
        <v>40</v>
      </c>
      <c r="I142" s="32">
        <v>15</v>
      </c>
      <c r="J142" s="37">
        <f t="shared" ref="J142:J144" si="335">B142*0.5</f>
        <v>3</v>
      </c>
      <c r="K142" s="32">
        <v>5</v>
      </c>
      <c r="L142" s="37">
        <f t="shared" ref="L142:L144" si="336">(K142*0.167)*F142</f>
        <v>2.5050000000000003</v>
      </c>
      <c r="M142" s="32">
        <v>5</v>
      </c>
      <c r="N142" s="32">
        <f t="shared" ref="N142:N144" si="337">(M142*E142)*0.083</f>
        <v>1.2450000000000001</v>
      </c>
      <c r="O142" s="37">
        <f t="shared" ref="O142:O144" si="338">(0.5*C142)*F142</f>
        <v>3</v>
      </c>
      <c r="P142" s="39">
        <f t="shared" ref="P142:P144" si="339">(H142*F142)+(I142+J142+L142+N142+O142)</f>
        <v>144.75</v>
      </c>
      <c r="Q142" s="39">
        <f t="shared" ref="Q142:Q144" si="340">P142/60</f>
        <v>2.4125000000000001</v>
      </c>
      <c r="R142" s="368">
        <f>'Costs per Hr-Mn-Sec'!$F$7</f>
        <v>0.463536</v>
      </c>
      <c r="S142" s="36">
        <f t="shared" ref="S142:S144" si="341">(R142*P142)/B142</f>
        <v>11.182805999999999</v>
      </c>
      <c r="T142" s="251">
        <f>'Production Times '!$D$12</f>
        <v>0.62577360000000004</v>
      </c>
      <c r="U142" s="252">
        <f>'Production Times '!$D$6</f>
        <v>0.4867128</v>
      </c>
      <c r="V142" s="253">
        <f>'Production Times '!$D$10</f>
        <v>0.15451200000000001</v>
      </c>
      <c r="W142" s="575">
        <f t="shared" ref="W142:W148" si="342">SUM(S142:V142)</f>
        <v>12.4498044</v>
      </c>
      <c r="X142" s="37"/>
      <c r="Y142" s="567">
        <f t="shared" si="264"/>
        <v>0</v>
      </c>
      <c r="Z142" s="563">
        <f t="shared" si="234"/>
        <v>0</v>
      </c>
      <c r="AA142" s="564">
        <f t="shared" si="237"/>
        <v>0</v>
      </c>
      <c r="AB142" s="576">
        <f t="shared" si="329"/>
        <v>0</v>
      </c>
      <c r="AC142" s="576">
        <f t="shared" si="330"/>
        <v>12.4498044</v>
      </c>
      <c r="AD142" s="415">
        <v>1.25</v>
      </c>
      <c r="AE142" s="417">
        <v>1.5</v>
      </c>
      <c r="AF142" s="419">
        <v>2</v>
      </c>
      <c r="AG142" s="416">
        <f t="shared" si="266"/>
        <v>15.562255499999999</v>
      </c>
      <c r="AH142" s="418">
        <f t="shared" ref="AH142:AH148" si="343">AC142*AE142</f>
        <v>18.6747066</v>
      </c>
      <c r="AI142" s="420">
        <f t="shared" si="331"/>
        <v>0</v>
      </c>
      <c r="AJ142" s="466">
        <f t="shared" ref="AJ142:AJ148" si="344">AC142*AF142</f>
        <v>24.899608799999999</v>
      </c>
    </row>
    <row r="143" spans="2:36" ht="14.4" x14ac:dyDescent="0.3">
      <c r="B143" s="32">
        <v>12</v>
      </c>
      <c r="C143" s="261">
        <v>2</v>
      </c>
      <c r="D143" s="364">
        <v>30000</v>
      </c>
      <c r="E143" s="38">
        <f t="shared" si="332"/>
        <v>6</v>
      </c>
      <c r="F143" s="38">
        <f t="shared" si="333"/>
        <v>6</v>
      </c>
      <c r="G143" s="33">
        <v>750</v>
      </c>
      <c r="H143" s="38">
        <f t="shared" si="334"/>
        <v>40</v>
      </c>
      <c r="I143" s="32">
        <v>15</v>
      </c>
      <c r="J143" s="37">
        <f t="shared" si="335"/>
        <v>6</v>
      </c>
      <c r="K143" s="32">
        <v>5</v>
      </c>
      <c r="L143" s="37">
        <f t="shared" si="336"/>
        <v>5.0100000000000007</v>
      </c>
      <c r="M143" s="32">
        <v>5</v>
      </c>
      <c r="N143" s="32">
        <f t="shared" si="337"/>
        <v>2.4900000000000002</v>
      </c>
      <c r="O143" s="37">
        <f t="shared" si="338"/>
        <v>6</v>
      </c>
      <c r="P143" s="39">
        <f t="shared" si="339"/>
        <v>274.5</v>
      </c>
      <c r="Q143" s="39">
        <f t="shared" si="340"/>
        <v>4.5750000000000002</v>
      </c>
      <c r="R143" s="368">
        <f>'Costs per Hr-Mn-Sec'!$F$7</f>
        <v>0.463536</v>
      </c>
      <c r="S143" s="36">
        <f t="shared" si="341"/>
        <v>10.603386</v>
      </c>
      <c r="T143" s="251">
        <f>'Production Times '!$D$12</f>
        <v>0.62577360000000004</v>
      </c>
      <c r="U143" s="252">
        <f>'Production Times '!$D$6</f>
        <v>0.4867128</v>
      </c>
      <c r="V143" s="253">
        <f>'Production Times '!$D$10</f>
        <v>0.15451200000000001</v>
      </c>
      <c r="W143" s="575">
        <f t="shared" si="342"/>
        <v>11.870384400000001</v>
      </c>
      <c r="X143" s="37"/>
      <c r="Y143" s="567">
        <f t="shared" si="264"/>
        <v>0</v>
      </c>
      <c r="Z143" s="563">
        <f t="shared" si="234"/>
        <v>0</v>
      </c>
      <c r="AA143" s="564">
        <f t="shared" si="237"/>
        <v>0</v>
      </c>
      <c r="AB143" s="576">
        <f t="shared" si="329"/>
        <v>0</v>
      </c>
      <c r="AC143" s="576">
        <f t="shared" si="330"/>
        <v>11.870384400000001</v>
      </c>
      <c r="AD143" s="415">
        <v>1.25</v>
      </c>
      <c r="AE143" s="417">
        <v>1.5</v>
      </c>
      <c r="AF143" s="419">
        <v>2</v>
      </c>
      <c r="AG143" s="416">
        <f t="shared" si="266"/>
        <v>14.8379805</v>
      </c>
      <c r="AH143" s="418">
        <f t="shared" si="343"/>
        <v>17.805576600000002</v>
      </c>
      <c r="AI143" s="420">
        <f t="shared" si="331"/>
        <v>0</v>
      </c>
      <c r="AJ143" s="466">
        <f t="shared" si="344"/>
        <v>23.740768800000001</v>
      </c>
    </row>
    <row r="144" spans="2:36" ht="14.4" x14ac:dyDescent="0.3">
      <c r="B144" s="32">
        <v>24</v>
      </c>
      <c r="C144" s="261">
        <v>2</v>
      </c>
      <c r="D144" s="364">
        <v>30000</v>
      </c>
      <c r="E144" s="38">
        <f t="shared" si="332"/>
        <v>12</v>
      </c>
      <c r="F144" s="38">
        <f t="shared" si="333"/>
        <v>12</v>
      </c>
      <c r="G144" s="33">
        <v>750</v>
      </c>
      <c r="H144" s="38">
        <f t="shared" si="334"/>
        <v>40</v>
      </c>
      <c r="I144" s="32">
        <v>15</v>
      </c>
      <c r="J144" s="37">
        <f t="shared" si="335"/>
        <v>12</v>
      </c>
      <c r="K144" s="32">
        <v>5</v>
      </c>
      <c r="L144" s="37">
        <f t="shared" si="336"/>
        <v>10.020000000000001</v>
      </c>
      <c r="M144" s="32">
        <v>5</v>
      </c>
      <c r="N144" s="32">
        <f t="shared" si="337"/>
        <v>4.9800000000000004</v>
      </c>
      <c r="O144" s="37">
        <f t="shared" si="338"/>
        <v>12</v>
      </c>
      <c r="P144" s="39">
        <f t="shared" si="339"/>
        <v>534</v>
      </c>
      <c r="Q144" s="39">
        <f t="shared" si="340"/>
        <v>8.9</v>
      </c>
      <c r="R144" s="368">
        <f>'Costs per Hr-Mn-Sec'!$F$7</f>
        <v>0.463536</v>
      </c>
      <c r="S144" s="36">
        <f t="shared" si="341"/>
        <v>10.313675999999999</v>
      </c>
      <c r="T144" s="251">
        <f>'Production Times '!$D$12</f>
        <v>0.62577360000000004</v>
      </c>
      <c r="U144" s="252">
        <f>'Production Times '!$D$6</f>
        <v>0.4867128</v>
      </c>
      <c r="V144" s="253">
        <f>'Production Times '!$D$10</f>
        <v>0.15451200000000001</v>
      </c>
      <c r="W144" s="575">
        <f t="shared" si="342"/>
        <v>11.580674399999999</v>
      </c>
      <c r="X144" s="37"/>
      <c r="Y144" s="567">
        <f t="shared" si="264"/>
        <v>0</v>
      </c>
      <c r="Z144" s="563">
        <f t="shared" si="234"/>
        <v>0</v>
      </c>
      <c r="AA144" s="564">
        <f t="shared" si="237"/>
        <v>0</v>
      </c>
      <c r="AB144" s="576">
        <f t="shared" si="329"/>
        <v>0</v>
      </c>
      <c r="AC144" s="576">
        <f t="shared" si="330"/>
        <v>11.580674399999999</v>
      </c>
      <c r="AD144" s="415">
        <v>1.25</v>
      </c>
      <c r="AE144" s="417">
        <v>1.5</v>
      </c>
      <c r="AF144" s="419">
        <v>2</v>
      </c>
      <c r="AG144" s="416">
        <f t="shared" si="266"/>
        <v>14.475842999999999</v>
      </c>
      <c r="AH144" s="418">
        <f t="shared" si="343"/>
        <v>17.371011599999999</v>
      </c>
      <c r="AI144" s="420">
        <f t="shared" si="331"/>
        <v>0</v>
      </c>
      <c r="AJ144" s="466">
        <f t="shared" si="344"/>
        <v>23.161348799999999</v>
      </c>
    </row>
    <row r="145" spans="2:36" ht="14.4" x14ac:dyDescent="0.3">
      <c r="B145" s="32">
        <v>48</v>
      </c>
      <c r="C145" s="261">
        <v>2</v>
      </c>
      <c r="D145" s="364">
        <v>30000</v>
      </c>
      <c r="E145" s="38">
        <f t="shared" si="253"/>
        <v>24</v>
      </c>
      <c r="F145" s="38">
        <f t="shared" si="254"/>
        <v>24</v>
      </c>
      <c r="G145" s="33">
        <v>750</v>
      </c>
      <c r="H145" s="38">
        <f t="shared" si="255"/>
        <v>40</v>
      </c>
      <c r="I145" s="32">
        <v>15</v>
      </c>
      <c r="J145" s="37">
        <f t="shared" si="256"/>
        <v>24</v>
      </c>
      <c r="K145" s="32">
        <v>5</v>
      </c>
      <c r="L145" s="37">
        <f t="shared" si="257"/>
        <v>20.040000000000003</v>
      </c>
      <c r="M145" s="32">
        <v>5</v>
      </c>
      <c r="N145" s="32">
        <f t="shared" si="258"/>
        <v>9.9600000000000009</v>
      </c>
      <c r="O145" s="37">
        <f t="shared" si="259"/>
        <v>24</v>
      </c>
      <c r="P145" s="39">
        <f t="shared" si="260"/>
        <v>1053</v>
      </c>
      <c r="Q145" s="39">
        <f t="shared" si="261"/>
        <v>17.55</v>
      </c>
      <c r="R145" s="368">
        <f>'Costs per Hr-Mn-Sec'!$F$7</f>
        <v>0.463536</v>
      </c>
      <c r="S145" s="36">
        <f t="shared" si="262"/>
        <v>10.168820999999999</v>
      </c>
      <c r="T145" s="251">
        <f>'Production Times '!$D$12</f>
        <v>0.62577360000000004</v>
      </c>
      <c r="U145" s="252">
        <f>'Production Times '!$D$6</f>
        <v>0.4867128</v>
      </c>
      <c r="V145" s="253">
        <f>'Production Times '!$D$10</f>
        <v>0.15451200000000001</v>
      </c>
      <c r="W145" s="575">
        <f t="shared" si="342"/>
        <v>11.4358194</v>
      </c>
      <c r="X145" s="37"/>
      <c r="Y145" s="567">
        <f t="shared" si="264"/>
        <v>0</v>
      </c>
      <c r="Z145" s="563">
        <f t="shared" si="234"/>
        <v>0</v>
      </c>
      <c r="AA145" s="564">
        <f t="shared" si="237"/>
        <v>0</v>
      </c>
      <c r="AB145" s="576">
        <f t="shared" si="329"/>
        <v>0</v>
      </c>
      <c r="AC145" s="576">
        <f t="shared" si="330"/>
        <v>11.4358194</v>
      </c>
      <c r="AD145" s="415">
        <v>1.25</v>
      </c>
      <c r="AE145" s="417">
        <v>1.5</v>
      </c>
      <c r="AF145" s="419">
        <v>2</v>
      </c>
      <c r="AG145" s="416">
        <f t="shared" si="266"/>
        <v>14.29477425</v>
      </c>
      <c r="AH145" s="418">
        <f t="shared" si="343"/>
        <v>17.1537291</v>
      </c>
      <c r="AI145" s="420">
        <f t="shared" si="331"/>
        <v>0</v>
      </c>
      <c r="AJ145" s="466">
        <f t="shared" si="344"/>
        <v>22.871638799999999</v>
      </c>
    </row>
    <row r="146" spans="2:36" ht="14.4" x14ac:dyDescent="0.3">
      <c r="B146" s="32">
        <v>72</v>
      </c>
      <c r="C146" s="261">
        <v>2</v>
      </c>
      <c r="D146" s="364">
        <v>30000</v>
      </c>
      <c r="E146" s="38">
        <f t="shared" si="253"/>
        <v>36</v>
      </c>
      <c r="F146" s="38">
        <f t="shared" si="254"/>
        <v>36</v>
      </c>
      <c r="G146" s="33">
        <v>750</v>
      </c>
      <c r="H146" s="38">
        <f t="shared" si="255"/>
        <v>40</v>
      </c>
      <c r="I146" s="32">
        <v>15</v>
      </c>
      <c r="J146" s="37">
        <f t="shared" si="256"/>
        <v>36</v>
      </c>
      <c r="K146" s="32">
        <v>5</v>
      </c>
      <c r="L146" s="37">
        <f t="shared" si="257"/>
        <v>30.060000000000002</v>
      </c>
      <c r="M146" s="32">
        <v>5</v>
      </c>
      <c r="N146" s="32">
        <f t="shared" si="258"/>
        <v>14.940000000000001</v>
      </c>
      <c r="O146" s="37">
        <f t="shared" si="259"/>
        <v>36</v>
      </c>
      <c r="P146" s="39">
        <f t="shared" si="260"/>
        <v>1572</v>
      </c>
      <c r="Q146" s="39">
        <f t="shared" si="261"/>
        <v>26.2</v>
      </c>
      <c r="R146" s="368">
        <f>'Costs per Hr-Mn-Sec'!$F$7</f>
        <v>0.463536</v>
      </c>
      <c r="S146" s="36">
        <f t="shared" si="262"/>
        <v>10.120536</v>
      </c>
      <c r="T146" s="251">
        <f>'Production Times '!$D$12</f>
        <v>0.62577360000000004</v>
      </c>
      <c r="U146" s="252">
        <f>'Production Times '!$D$6</f>
        <v>0.4867128</v>
      </c>
      <c r="V146" s="253">
        <f>'Production Times '!$D$10</f>
        <v>0.15451200000000001</v>
      </c>
      <c r="W146" s="575">
        <f t="shared" si="342"/>
        <v>11.3875344</v>
      </c>
      <c r="X146" s="37"/>
      <c r="Y146" s="567">
        <f t="shared" si="264"/>
        <v>0</v>
      </c>
      <c r="Z146" s="563">
        <f t="shared" si="234"/>
        <v>0</v>
      </c>
      <c r="AA146" s="564">
        <f t="shared" si="237"/>
        <v>0</v>
      </c>
      <c r="AB146" s="576">
        <f t="shared" ref="AB146:AB148" si="345">SUM(AA146)</f>
        <v>0</v>
      </c>
      <c r="AC146" s="576">
        <f t="shared" si="330"/>
        <v>11.3875344</v>
      </c>
      <c r="AD146" s="415">
        <v>1.25</v>
      </c>
      <c r="AE146" s="417">
        <v>1.5</v>
      </c>
      <c r="AF146" s="419">
        <v>2</v>
      </c>
      <c r="AG146" s="416">
        <f t="shared" si="266"/>
        <v>14.234418</v>
      </c>
      <c r="AH146" s="418">
        <f t="shared" si="343"/>
        <v>17.0813016</v>
      </c>
      <c r="AI146" s="420">
        <f t="shared" si="331"/>
        <v>0</v>
      </c>
      <c r="AJ146" s="466">
        <f t="shared" si="344"/>
        <v>22.7750688</v>
      </c>
    </row>
    <row r="147" spans="2:36" ht="14.4" x14ac:dyDescent="0.3">
      <c r="B147" s="37">
        <v>144</v>
      </c>
      <c r="C147" s="261">
        <v>2</v>
      </c>
      <c r="D147" s="364">
        <v>30000</v>
      </c>
      <c r="E147" s="38">
        <f t="shared" si="253"/>
        <v>72</v>
      </c>
      <c r="F147" s="38">
        <f t="shared" si="254"/>
        <v>72</v>
      </c>
      <c r="G147" s="33">
        <v>750</v>
      </c>
      <c r="H147" s="38">
        <f t="shared" si="255"/>
        <v>40</v>
      </c>
      <c r="I147" s="32">
        <v>15</v>
      </c>
      <c r="J147" s="37">
        <f t="shared" si="256"/>
        <v>72</v>
      </c>
      <c r="K147" s="32">
        <v>5</v>
      </c>
      <c r="L147" s="37">
        <f t="shared" si="257"/>
        <v>60.120000000000005</v>
      </c>
      <c r="M147" s="32">
        <v>5</v>
      </c>
      <c r="N147" s="32">
        <f t="shared" si="258"/>
        <v>29.880000000000003</v>
      </c>
      <c r="O147" s="37">
        <f t="shared" si="259"/>
        <v>72</v>
      </c>
      <c r="P147" s="39">
        <f t="shared" si="260"/>
        <v>3129</v>
      </c>
      <c r="Q147" s="39">
        <f t="shared" si="261"/>
        <v>52.15</v>
      </c>
      <c r="R147" s="368">
        <f>'Costs per Hr-Mn-Sec'!$F$7</f>
        <v>0.463536</v>
      </c>
      <c r="S147" s="36">
        <f t="shared" si="262"/>
        <v>10.072251000000001</v>
      </c>
      <c r="T147" s="251">
        <f>'Production Times '!$D$12</f>
        <v>0.62577360000000004</v>
      </c>
      <c r="U147" s="252">
        <f>'Production Times '!$D$6</f>
        <v>0.4867128</v>
      </c>
      <c r="V147" s="253">
        <f>'Production Times '!$D$10</f>
        <v>0.15451200000000001</v>
      </c>
      <c r="W147" s="575">
        <f t="shared" si="342"/>
        <v>11.339249400000002</v>
      </c>
      <c r="X147" s="37"/>
      <c r="Y147" s="567">
        <f t="shared" si="264"/>
        <v>0</v>
      </c>
      <c r="Z147" s="563">
        <f t="shared" si="234"/>
        <v>0</v>
      </c>
      <c r="AA147" s="564">
        <f t="shared" si="237"/>
        <v>0</v>
      </c>
      <c r="AB147" s="576">
        <f t="shared" si="345"/>
        <v>0</v>
      </c>
      <c r="AC147" s="576">
        <f t="shared" si="330"/>
        <v>11.339249400000002</v>
      </c>
      <c r="AD147" s="415">
        <v>1.25</v>
      </c>
      <c r="AE147" s="417">
        <v>1.5</v>
      </c>
      <c r="AF147" s="419">
        <v>2</v>
      </c>
      <c r="AG147" s="416">
        <f t="shared" si="266"/>
        <v>14.174061750000002</v>
      </c>
      <c r="AH147" s="418">
        <f t="shared" si="343"/>
        <v>17.008874100000003</v>
      </c>
      <c r="AI147" s="420">
        <f t="shared" si="331"/>
        <v>0</v>
      </c>
      <c r="AJ147" s="466">
        <f t="shared" si="344"/>
        <v>22.678498800000003</v>
      </c>
    </row>
    <row r="148" spans="2:36" ht="14.4" x14ac:dyDescent="0.3">
      <c r="B148" s="37">
        <v>288</v>
      </c>
      <c r="C148" s="261">
        <v>2</v>
      </c>
      <c r="D148" s="364">
        <v>30000</v>
      </c>
      <c r="E148" s="38">
        <f t="shared" si="253"/>
        <v>144</v>
      </c>
      <c r="F148" s="38">
        <f t="shared" si="254"/>
        <v>144</v>
      </c>
      <c r="G148" s="33">
        <v>750</v>
      </c>
      <c r="H148" s="38">
        <f t="shared" si="255"/>
        <v>40</v>
      </c>
      <c r="I148" s="32">
        <v>15</v>
      </c>
      <c r="J148" s="37">
        <f t="shared" si="256"/>
        <v>144</v>
      </c>
      <c r="K148" s="32">
        <v>5</v>
      </c>
      <c r="L148" s="37">
        <f t="shared" si="257"/>
        <v>120.24000000000001</v>
      </c>
      <c r="M148" s="32">
        <v>5</v>
      </c>
      <c r="N148" s="32">
        <f t="shared" si="258"/>
        <v>59.760000000000005</v>
      </c>
      <c r="O148" s="37">
        <f t="shared" si="259"/>
        <v>144</v>
      </c>
      <c r="P148" s="39">
        <f t="shared" si="260"/>
        <v>6243</v>
      </c>
      <c r="Q148" s="39">
        <f t="shared" si="261"/>
        <v>104.05</v>
      </c>
      <c r="R148" s="368">
        <f>'Costs per Hr-Mn-Sec'!$F$7</f>
        <v>0.463536</v>
      </c>
      <c r="S148" s="36">
        <f t="shared" si="262"/>
        <v>10.0481085</v>
      </c>
      <c r="T148" s="251">
        <f>'Production Times '!$D$12</f>
        <v>0.62577360000000004</v>
      </c>
      <c r="U148" s="252">
        <f>'Production Times '!$D$6</f>
        <v>0.4867128</v>
      </c>
      <c r="V148" s="253">
        <f>'Production Times '!$D$10</f>
        <v>0.15451200000000001</v>
      </c>
      <c r="W148" s="575">
        <f t="shared" si="342"/>
        <v>11.3151069</v>
      </c>
      <c r="X148" s="37"/>
      <c r="Y148" s="567">
        <f t="shared" si="264"/>
        <v>0</v>
      </c>
      <c r="Z148" s="563">
        <f t="shared" si="234"/>
        <v>0</v>
      </c>
      <c r="AA148" s="564">
        <f t="shared" si="237"/>
        <v>0</v>
      </c>
      <c r="AB148" s="576">
        <f t="shared" si="345"/>
        <v>0</v>
      </c>
      <c r="AC148" s="576">
        <f t="shared" si="330"/>
        <v>11.3151069</v>
      </c>
      <c r="AD148" s="415">
        <v>1.25</v>
      </c>
      <c r="AE148" s="417">
        <v>1.5</v>
      </c>
      <c r="AF148" s="419">
        <v>2</v>
      </c>
      <c r="AG148" s="416">
        <f t="shared" si="266"/>
        <v>14.143883625000001</v>
      </c>
      <c r="AH148" s="418">
        <f t="shared" si="343"/>
        <v>16.972660349999998</v>
      </c>
      <c r="AI148" s="420">
        <f t="shared" si="331"/>
        <v>0</v>
      </c>
      <c r="AJ148" s="466">
        <f t="shared" si="344"/>
        <v>22.6302138</v>
      </c>
    </row>
    <row r="149" spans="2:36" ht="14.4" x14ac:dyDescent="0.3">
      <c r="B149" s="264">
        <v>1</v>
      </c>
      <c r="C149" s="254">
        <v>1</v>
      </c>
      <c r="D149" s="264">
        <v>32000</v>
      </c>
      <c r="E149" s="266">
        <f t="shared" si="253"/>
        <v>1</v>
      </c>
      <c r="F149" s="266">
        <f t="shared" si="254"/>
        <v>1</v>
      </c>
      <c r="G149" s="266">
        <v>750</v>
      </c>
      <c r="H149" s="266">
        <f t="shared" si="255"/>
        <v>42.666666666666664</v>
      </c>
      <c r="I149" s="264">
        <v>15</v>
      </c>
      <c r="J149" s="264">
        <f t="shared" si="256"/>
        <v>0.5</v>
      </c>
      <c r="K149" s="264">
        <v>5</v>
      </c>
      <c r="L149" s="264">
        <f t="shared" si="257"/>
        <v>0.83500000000000008</v>
      </c>
      <c r="M149" s="264">
        <v>5</v>
      </c>
      <c r="N149" s="264">
        <f t="shared" si="258"/>
        <v>0.41500000000000004</v>
      </c>
      <c r="O149" s="264">
        <f t="shared" si="259"/>
        <v>0.5</v>
      </c>
      <c r="P149" s="267">
        <f t="shared" si="260"/>
        <v>59.916666666666664</v>
      </c>
      <c r="Q149" s="267">
        <f t="shared" si="261"/>
        <v>0.99861111111111112</v>
      </c>
      <c r="R149" s="259">
        <f>'Costs per Hr-Mn-Sec'!$F$7</f>
        <v>0.463536</v>
      </c>
      <c r="S149" s="268">
        <f t="shared" si="262"/>
        <v>27.773531999999999</v>
      </c>
      <c r="T149" s="377">
        <f>'Production Times '!$D$12</f>
        <v>0.62577360000000004</v>
      </c>
      <c r="U149" s="378">
        <f>'Production Times '!$D$6</f>
        <v>0.4867128</v>
      </c>
      <c r="V149" s="264">
        <f>'Production Times '!$D$10</f>
        <v>0.15451200000000001</v>
      </c>
      <c r="W149" s="270">
        <f>SUM(S149:V149)</f>
        <v>29.040530399999998</v>
      </c>
      <c r="X149" s="264"/>
      <c r="Y149" s="568">
        <f t="shared" si="264"/>
        <v>0</v>
      </c>
      <c r="Z149" s="569">
        <f t="shared" si="234"/>
        <v>0</v>
      </c>
      <c r="AA149" s="570">
        <f t="shared" si="237"/>
        <v>0</v>
      </c>
      <c r="AB149" s="269">
        <f t="shared" ref="AB149:AB154" si="346">SUM(AA149)</f>
        <v>0</v>
      </c>
      <c r="AC149" s="269">
        <f>W149+AB149</f>
        <v>29.040530399999998</v>
      </c>
      <c r="AD149" s="421">
        <v>1.25</v>
      </c>
      <c r="AE149" s="421">
        <v>1.5</v>
      </c>
      <c r="AF149" s="421">
        <v>2</v>
      </c>
      <c r="AG149" s="270">
        <f t="shared" si="266"/>
        <v>36.300663</v>
      </c>
      <c r="AH149" s="270">
        <f>AC149*AE149</f>
        <v>43.560795599999999</v>
      </c>
      <c r="AI149" s="422">
        <f t="shared" si="331"/>
        <v>0</v>
      </c>
      <c r="AJ149" s="270">
        <f>AC149*AF149</f>
        <v>58.081060799999996</v>
      </c>
    </row>
    <row r="150" spans="2:36" ht="14.4" x14ac:dyDescent="0.3">
      <c r="B150" s="32">
        <v>2</v>
      </c>
      <c r="C150" s="261">
        <v>2</v>
      </c>
      <c r="D150" s="32">
        <v>32000</v>
      </c>
      <c r="E150" s="38">
        <f t="shared" si="253"/>
        <v>1</v>
      </c>
      <c r="F150" s="38">
        <f t="shared" si="254"/>
        <v>1</v>
      </c>
      <c r="G150" s="33">
        <v>750</v>
      </c>
      <c r="H150" s="38">
        <f t="shared" si="255"/>
        <v>42.666666666666664</v>
      </c>
      <c r="I150" s="32">
        <v>15</v>
      </c>
      <c r="J150" s="37">
        <f t="shared" si="256"/>
        <v>1</v>
      </c>
      <c r="K150" s="32">
        <v>5</v>
      </c>
      <c r="L150" s="37">
        <f t="shared" si="257"/>
        <v>0.83500000000000008</v>
      </c>
      <c r="M150" s="32">
        <v>5</v>
      </c>
      <c r="N150" s="32">
        <f t="shared" si="258"/>
        <v>0.41500000000000004</v>
      </c>
      <c r="O150" s="37">
        <f t="shared" si="259"/>
        <v>1</v>
      </c>
      <c r="P150" s="39">
        <f t="shared" si="260"/>
        <v>60.916666666666664</v>
      </c>
      <c r="Q150" s="39">
        <f t="shared" si="261"/>
        <v>1.0152777777777777</v>
      </c>
      <c r="R150" s="368">
        <f>'Costs per Hr-Mn-Sec'!$F$7</f>
        <v>0.463536</v>
      </c>
      <c r="S150" s="36">
        <f t="shared" si="262"/>
        <v>14.118534</v>
      </c>
      <c r="T150" s="251">
        <f>'Production Times '!$D$12</f>
        <v>0.62577360000000004</v>
      </c>
      <c r="U150" s="252">
        <f>'Production Times '!$D$6</f>
        <v>0.4867128</v>
      </c>
      <c r="V150" s="253">
        <f>'Production Times '!$D$10</f>
        <v>0.15451200000000001</v>
      </c>
      <c r="W150" s="575">
        <f>SUM(S150:V150)</f>
        <v>15.385532400000001</v>
      </c>
      <c r="X150" s="37"/>
      <c r="Y150" s="567">
        <f t="shared" si="264"/>
        <v>0</v>
      </c>
      <c r="Z150" s="563">
        <f t="shared" si="234"/>
        <v>0</v>
      </c>
      <c r="AA150" s="564">
        <f t="shared" si="237"/>
        <v>0</v>
      </c>
      <c r="AB150" s="576">
        <f t="shared" si="346"/>
        <v>0</v>
      </c>
      <c r="AC150" s="576">
        <f t="shared" ref="AC150:AC157" si="347">W150+AB150</f>
        <v>15.385532400000001</v>
      </c>
      <c r="AD150" s="415">
        <v>1.25</v>
      </c>
      <c r="AE150" s="417">
        <v>1.5</v>
      </c>
      <c r="AF150" s="419">
        <v>2</v>
      </c>
      <c r="AG150" s="416">
        <f t="shared" si="266"/>
        <v>19.231915499999999</v>
      </c>
      <c r="AH150" s="418">
        <f>AC150*AE150</f>
        <v>23.0782986</v>
      </c>
      <c r="AI150" s="420">
        <f t="shared" si="331"/>
        <v>0</v>
      </c>
      <c r="AJ150" s="466">
        <f>AC150*AF150</f>
        <v>30.771064800000001</v>
      </c>
    </row>
    <row r="151" spans="2:36" ht="14.4" x14ac:dyDescent="0.3">
      <c r="B151" s="32">
        <v>6</v>
      </c>
      <c r="C151" s="261">
        <v>2</v>
      </c>
      <c r="D151" s="32">
        <v>32000</v>
      </c>
      <c r="E151" s="38">
        <f t="shared" ref="E151:E153" si="348">B151/C151</f>
        <v>3</v>
      </c>
      <c r="F151" s="38">
        <f t="shared" ref="F151:F153" si="349">ROUNDUP(E151,0)</f>
        <v>3</v>
      </c>
      <c r="G151" s="33">
        <v>750</v>
      </c>
      <c r="H151" s="38">
        <f t="shared" ref="H151:H153" si="350">D151/G151</f>
        <v>42.666666666666664</v>
      </c>
      <c r="I151" s="32">
        <v>15</v>
      </c>
      <c r="J151" s="37">
        <f t="shared" ref="J151:J153" si="351">B151*0.5</f>
        <v>3</v>
      </c>
      <c r="K151" s="32">
        <v>5</v>
      </c>
      <c r="L151" s="37">
        <f t="shared" ref="L151:L153" si="352">(K151*0.167)*F151</f>
        <v>2.5050000000000003</v>
      </c>
      <c r="M151" s="32">
        <v>5</v>
      </c>
      <c r="N151" s="32">
        <f t="shared" ref="N151:N153" si="353">(M151*E151)*0.083</f>
        <v>1.2450000000000001</v>
      </c>
      <c r="O151" s="37">
        <f t="shared" ref="O151:O153" si="354">(0.5*C151)*F151</f>
        <v>3</v>
      </c>
      <c r="P151" s="39">
        <f t="shared" ref="P151:P153" si="355">(H151*F151)+(I151+J151+L151+N151+O151)</f>
        <v>152.75</v>
      </c>
      <c r="Q151" s="39">
        <f t="shared" ref="Q151:Q153" si="356">P151/60</f>
        <v>2.5458333333333334</v>
      </c>
      <c r="R151" s="368">
        <f>'Costs per Hr-Mn-Sec'!$F$7</f>
        <v>0.463536</v>
      </c>
      <c r="S151" s="36">
        <f t="shared" ref="S151:S153" si="357">(R151*P151)/B151</f>
        <v>11.800854000000001</v>
      </c>
      <c r="T151" s="251">
        <f>'Production Times '!$D$12</f>
        <v>0.62577360000000004</v>
      </c>
      <c r="U151" s="252">
        <f>'Production Times '!$D$6</f>
        <v>0.4867128</v>
      </c>
      <c r="V151" s="253">
        <f>'Production Times '!$D$10</f>
        <v>0.15451200000000001</v>
      </c>
      <c r="W151" s="575">
        <f t="shared" ref="W151:W157" si="358">SUM(S151:V151)</f>
        <v>13.067852400000001</v>
      </c>
      <c r="X151" s="37"/>
      <c r="Y151" s="567">
        <f t="shared" si="264"/>
        <v>0</v>
      </c>
      <c r="Z151" s="563">
        <f t="shared" si="234"/>
        <v>0</v>
      </c>
      <c r="AA151" s="564">
        <f t="shared" si="237"/>
        <v>0</v>
      </c>
      <c r="AB151" s="576">
        <f t="shared" si="346"/>
        <v>0</v>
      </c>
      <c r="AC151" s="576">
        <f t="shared" si="347"/>
        <v>13.067852400000001</v>
      </c>
      <c r="AD151" s="415">
        <v>1.25</v>
      </c>
      <c r="AE151" s="417">
        <v>1.5</v>
      </c>
      <c r="AF151" s="419">
        <v>2</v>
      </c>
      <c r="AG151" s="416">
        <f t="shared" si="266"/>
        <v>16.334815500000001</v>
      </c>
      <c r="AH151" s="418">
        <f t="shared" ref="AH151:AH157" si="359">AC151*AE151</f>
        <v>19.601778600000003</v>
      </c>
      <c r="AI151" s="420">
        <f t="shared" si="331"/>
        <v>0</v>
      </c>
      <c r="AJ151" s="466">
        <f t="shared" ref="AJ151:AJ157" si="360">AC151*AF151</f>
        <v>26.135704800000003</v>
      </c>
    </row>
    <row r="152" spans="2:36" ht="14.4" x14ac:dyDescent="0.3">
      <c r="B152" s="32">
        <v>12</v>
      </c>
      <c r="C152" s="261">
        <v>2</v>
      </c>
      <c r="D152" s="32">
        <v>32000</v>
      </c>
      <c r="E152" s="38">
        <f t="shared" si="348"/>
        <v>6</v>
      </c>
      <c r="F152" s="38">
        <f t="shared" si="349"/>
        <v>6</v>
      </c>
      <c r="G152" s="33">
        <v>750</v>
      </c>
      <c r="H152" s="38">
        <f t="shared" si="350"/>
        <v>42.666666666666664</v>
      </c>
      <c r="I152" s="32">
        <v>15</v>
      </c>
      <c r="J152" s="37">
        <f t="shared" si="351"/>
        <v>6</v>
      </c>
      <c r="K152" s="32">
        <v>5</v>
      </c>
      <c r="L152" s="37">
        <f t="shared" si="352"/>
        <v>5.0100000000000007</v>
      </c>
      <c r="M152" s="32">
        <v>5</v>
      </c>
      <c r="N152" s="32">
        <f t="shared" si="353"/>
        <v>2.4900000000000002</v>
      </c>
      <c r="O152" s="37">
        <f t="shared" si="354"/>
        <v>6</v>
      </c>
      <c r="P152" s="39">
        <f t="shared" si="355"/>
        <v>290.5</v>
      </c>
      <c r="Q152" s="39">
        <f t="shared" si="356"/>
        <v>4.8416666666666668</v>
      </c>
      <c r="R152" s="368">
        <f>'Costs per Hr-Mn-Sec'!$F$7</f>
        <v>0.463536</v>
      </c>
      <c r="S152" s="36">
        <f t="shared" si="357"/>
        <v>11.221434</v>
      </c>
      <c r="T152" s="251">
        <f>'Production Times '!$D$12</f>
        <v>0.62577360000000004</v>
      </c>
      <c r="U152" s="252">
        <f>'Production Times '!$D$6</f>
        <v>0.4867128</v>
      </c>
      <c r="V152" s="253">
        <f>'Production Times '!$D$10</f>
        <v>0.15451200000000001</v>
      </c>
      <c r="W152" s="575">
        <f t="shared" si="358"/>
        <v>12.488432400000001</v>
      </c>
      <c r="X152" s="37"/>
      <c r="Y152" s="567">
        <f t="shared" si="264"/>
        <v>0</v>
      </c>
      <c r="Z152" s="563">
        <f t="shared" si="234"/>
        <v>0</v>
      </c>
      <c r="AA152" s="564">
        <f t="shared" si="237"/>
        <v>0</v>
      </c>
      <c r="AB152" s="576">
        <f t="shared" si="346"/>
        <v>0</v>
      </c>
      <c r="AC152" s="576">
        <f t="shared" si="347"/>
        <v>12.488432400000001</v>
      </c>
      <c r="AD152" s="415">
        <v>1.25</v>
      </c>
      <c r="AE152" s="417">
        <v>1.5</v>
      </c>
      <c r="AF152" s="419">
        <v>2</v>
      </c>
      <c r="AG152" s="416">
        <f t="shared" si="266"/>
        <v>15.610540500000001</v>
      </c>
      <c r="AH152" s="418">
        <f t="shared" si="359"/>
        <v>18.732648600000001</v>
      </c>
      <c r="AI152" s="420">
        <f t="shared" si="331"/>
        <v>0</v>
      </c>
      <c r="AJ152" s="466">
        <f t="shared" si="360"/>
        <v>24.976864800000001</v>
      </c>
    </row>
    <row r="153" spans="2:36" ht="14.4" x14ac:dyDescent="0.3">
      <c r="B153" s="32">
        <v>24</v>
      </c>
      <c r="C153" s="261">
        <v>2</v>
      </c>
      <c r="D153" s="32">
        <v>32000</v>
      </c>
      <c r="E153" s="38">
        <f t="shared" si="348"/>
        <v>12</v>
      </c>
      <c r="F153" s="38">
        <f t="shared" si="349"/>
        <v>12</v>
      </c>
      <c r="G153" s="33">
        <v>750</v>
      </c>
      <c r="H153" s="38">
        <f t="shared" si="350"/>
        <v>42.666666666666664</v>
      </c>
      <c r="I153" s="32">
        <v>15</v>
      </c>
      <c r="J153" s="37">
        <f t="shared" si="351"/>
        <v>12</v>
      </c>
      <c r="K153" s="32">
        <v>5</v>
      </c>
      <c r="L153" s="37">
        <f t="shared" si="352"/>
        <v>10.020000000000001</v>
      </c>
      <c r="M153" s="32">
        <v>5</v>
      </c>
      <c r="N153" s="32">
        <f t="shared" si="353"/>
        <v>4.9800000000000004</v>
      </c>
      <c r="O153" s="37">
        <f t="shared" si="354"/>
        <v>12</v>
      </c>
      <c r="P153" s="39">
        <f t="shared" si="355"/>
        <v>566</v>
      </c>
      <c r="Q153" s="39">
        <f t="shared" si="356"/>
        <v>9.4333333333333336</v>
      </c>
      <c r="R153" s="368">
        <f>'Costs per Hr-Mn-Sec'!$F$7</f>
        <v>0.463536</v>
      </c>
      <c r="S153" s="36">
        <f t="shared" si="357"/>
        <v>10.931724000000001</v>
      </c>
      <c r="T153" s="251">
        <f>'Production Times '!$D$12</f>
        <v>0.62577360000000004</v>
      </c>
      <c r="U153" s="252">
        <f>'Production Times '!$D$6</f>
        <v>0.4867128</v>
      </c>
      <c r="V153" s="253">
        <f>'Production Times '!$D$10</f>
        <v>0.15451200000000001</v>
      </c>
      <c r="W153" s="575">
        <f t="shared" si="358"/>
        <v>12.198722400000001</v>
      </c>
      <c r="X153" s="37"/>
      <c r="Y153" s="567">
        <f t="shared" si="264"/>
        <v>0</v>
      </c>
      <c r="Z153" s="563">
        <f t="shared" ref="Z153:Z216" si="361">X153*Z$22</f>
        <v>0</v>
      </c>
      <c r="AA153" s="564">
        <f t="shared" si="237"/>
        <v>0</v>
      </c>
      <c r="AB153" s="576">
        <f t="shared" si="346"/>
        <v>0</v>
      </c>
      <c r="AC153" s="576">
        <f t="shared" si="347"/>
        <v>12.198722400000001</v>
      </c>
      <c r="AD153" s="415">
        <v>1.25</v>
      </c>
      <c r="AE153" s="417">
        <v>1.5</v>
      </c>
      <c r="AF153" s="419">
        <v>2</v>
      </c>
      <c r="AG153" s="416">
        <f t="shared" si="266"/>
        <v>15.248403000000001</v>
      </c>
      <c r="AH153" s="418">
        <f t="shared" si="359"/>
        <v>18.298083600000002</v>
      </c>
      <c r="AI153" s="420">
        <f t="shared" si="331"/>
        <v>0</v>
      </c>
      <c r="AJ153" s="466">
        <f t="shared" si="360"/>
        <v>24.397444800000002</v>
      </c>
    </row>
    <row r="154" spans="2:36" ht="14.4" x14ac:dyDescent="0.3">
      <c r="B154" s="32">
        <v>48</v>
      </c>
      <c r="C154" s="261">
        <v>2</v>
      </c>
      <c r="D154" s="32">
        <v>32000</v>
      </c>
      <c r="E154" s="38">
        <f t="shared" si="253"/>
        <v>24</v>
      </c>
      <c r="F154" s="38">
        <f t="shared" si="254"/>
        <v>24</v>
      </c>
      <c r="G154" s="33">
        <v>750</v>
      </c>
      <c r="H154" s="38">
        <f t="shared" si="255"/>
        <v>42.666666666666664</v>
      </c>
      <c r="I154" s="32">
        <v>15</v>
      </c>
      <c r="J154" s="37">
        <f t="shared" si="256"/>
        <v>24</v>
      </c>
      <c r="K154" s="32">
        <v>5</v>
      </c>
      <c r="L154" s="37">
        <f t="shared" si="257"/>
        <v>20.040000000000003</v>
      </c>
      <c r="M154" s="32">
        <v>5</v>
      </c>
      <c r="N154" s="32">
        <f t="shared" si="258"/>
        <v>9.9600000000000009</v>
      </c>
      <c r="O154" s="37">
        <f t="shared" si="259"/>
        <v>24</v>
      </c>
      <c r="P154" s="39">
        <f t="shared" si="260"/>
        <v>1117</v>
      </c>
      <c r="Q154" s="39">
        <f t="shared" si="261"/>
        <v>18.616666666666667</v>
      </c>
      <c r="R154" s="368">
        <f>'Costs per Hr-Mn-Sec'!$F$7</f>
        <v>0.463536</v>
      </c>
      <c r="S154" s="36">
        <f t="shared" si="262"/>
        <v>10.786869000000001</v>
      </c>
      <c r="T154" s="251">
        <f>'Production Times '!$D$12</f>
        <v>0.62577360000000004</v>
      </c>
      <c r="U154" s="252">
        <f>'Production Times '!$D$6</f>
        <v>0.4867128</v>
      </c>
      <c r="V154" s="253">
        <f>'Production Times '!$D$10</f>
        <v>0.15451200000000001</v>
      </c>
      <c r="W154" s="575">
        <f t="shared" si="358"/>
        <v>12.053867400000001</v>
      </c>
      <c r="X154" s="37"/>
      <c r="Y154" s="567">
        <f t="shared" si="264"/>
        <v>0</v>
      </c>
      <c r="Z154" s="563">
        <f t="shared" si="361"/>
        <v>0</v>
      </c>
      <c r="AA154" s="564">
        <f t="shared" si="237"/>
        <v>0</v>
      </c>
      <c r="AB154" s="576">
        <f t="shared" si="346"/>
        <v>0</v>
      </c>
      <c r="AC154" s="576">
        <f t="shared" si="347"/>
        <v>12.053867400000001</v>
      </c>
      <c r="AD154" s="415">
        <v>1.25</v>
      </c>
      <c r="AE154" s="417">
        <v>1.5</v>
      </c>
      <c r="AF154" s="419">
        <v>2</v>
      </c>
      <c r="AG154" s="416">
        <f t="shared" si="266"/>
        <v>15.067334250000002</v>
      </c>
      <c r="AH154" s="418">
        <f t="shared" si="359"/>
        <v>18.080801100000002</v>
      </c>
      <c r="AI154" s="420">
        <f t="shared" si="331"/>
        <v>0</v>
      </c>
      <c r="AJ154" s="466">
        <f t="shared" si="360"/>
        <v>24.107734800000003</v>
      </c>
    </row>
    <row r="155" spans="2:36" ht="14.4" x14ac:dyDescent="0.3">
      <c r="B155" s="32">
        <v>72</v>
      </c>
      <c r="C155" s="261">
        <v>2</v>
      </c>
      <c r="D155" s="32">
        <v>32000</v>
      </c>
      <c r="E155" s="38">
        <f t="shared" si="253"/>
        <v>36</v>
      </c>
      <c r="F155" s="38">
        <f t="shared" si="254"/>
        <v>36</v>
      </c>
      <c r="G155" s="33">
        <v>750</v>
      </c>
      <c r="H155" s="38">
        <f t="shared" si="255"/>
        <v>42.666666666666664</v>
      </c>
      <c r="I155" s="32">
        <v>15</v>
      </c>
      <c r="J155" s="37">
        <f t="shared" si="256"/>
        <v>36</v>
      </c>
      <c r="K155" s="32">
        <v>5</v>
      </c>
      <c r="L155" s="37">
        <f t="shared" si="257"/>
        <v>30.060000000000002</v>
      </c>
      <c r="M155" s="32">
        <v>5</v>
      </c>
      <c r="N155" s="32">
        <f t="shared" si="258"/>
        <v>14.940000000000001</v>
      </c>
      <c r="O155" s="37">
        <f t="shared" si="259"/>
        <v>36</v>
      </c>
      <c r="P155" s="39">
        <f t="shared" si="260"/>
        <v>1668</v>
      </c>
      <c r="Q155" s="39">
        <f t="shared" si="261"/>
        <v>27.8</v>
      </c>
      <c r="R155" s="368">
        <f>'Costs per Hr-Mn-Sec'!$F$7</f>
        <v>0.463536</v>
      </c>
      <c r="S155" s="36">
        <f t="shared" si="262"/>
        <v>10.738583999999999</v>
      </c>
      <c r="T155" s="251">
        <f>'Production Times '!$D$12</f>
        <v>0.62577360000000004</v>
      </c>
      <c r="U155" s="252">
        <f>'Production Times '!$D$6</f>
        <v>0.4867128</v>
      </c>
      <c r="V155" s="253">
        <f>'Production Times '!$D$10</f>
        <v>0.15451200000000001</v>
      </c>
      <c r="W155" s="575">
        <f t="shared" si="358"/>
        <v>12.0055824</v>
      </c>
      <c r="X155" s="37"/>
      <c r="Y155" s="567">
        <f t="shared" si="264"/>
        <v>0</v>
      </c>
      <c r="Z155" s="563">
        <f t="shared" si="361"/>
        <v>0</v>
      </c>
      <c r="AA155" s="564">
        <f t="shared" si="237"/>
        <v>0</v>
      </c>
      <c r="AB155" s="576">
        <f t="shared" ref="AB155:AB157" si="362">SUM(AA155)</f>
        <v>0</v>
      </c>
      <c r="AC155" s="576">
        <f t="shared" si="347"/>
        <v>12.0055824</v>
      </c>
      <c r="AD155" s="415">
        <v>1.25</v>
      </c>
      <c r="AE155" s="417">
        <v>1.5</v>
      </c>
      <c r="AF155" s="419">
        <v>2</v>
      </c>
      <c r="AG155" s="416">
        <f t="shared" si="266"/>
        <v>15.006978</v>
      </c>
      <c r="AH155" s="418">
        <f t="shared" si="359"/>
        <v>18.008373599999999</v>
      </c>
      <c r="AI155" s="420">
        <f t="shared" si="331"/>
        <v>0</v>
      </c>
      <c r="AJ155" s="466">
        <f t="shared" si="360"/>
        <v>24.0111648</v>
      </c>
    </row>
    <row r="156" spans="2:36" ht="14.4" x14ac:dyDescent="0.3">
      <c r="B156" s="37">
        <v>144</v>
      </c>
      <c r="C156" s="261">
        <v>2</v>
      </c>
      <c r="D156" s="32">
        <v>32000</v>
      </c>
      <c r="E156" s="38">
        <f t="shared" si="253"/>
        <v>72</v>
      </c>
      <c r="F156" s="38">
        <f t="shared" si="254"/>
        <v>72</v>
      </c>
      <c r="G156" s="33">
        <v>750</v>
      </c>
      <c r="H156" s="38">
        <f t="shared" si="255"/>
        <v>42.666666666666664</v>
      </c>
      <c r="I156" s="32">
        <v>15</v>
      </c>
      <c r="J156" s="37">
        <f t="shared" si="256"/>
        <v>72</v>
      </c>
      <c r="K156" s="32">
        <v>5</v>
      </c>
      <c r="L156" s="37">
        <f t="shared" si="257"/>
        <v>60.120000000000005</v>
      </c>
      <c r="M156" s="32">
        <v>5</v>
      </c>
      <c r="N156" s="32">
        <f t="shared" si="258"/>
        <v>29.880000000000003</v>
      </c>
      <c r="O156" s="37">
        <f t="shared" si="259"/>
        <v>72</v>
      </c>
      <c r="P156" s="39">
        <f t="shared" si="260"/>
        <v>3321</v>
      </c>
      <c r="Q156" s="39">
        <f t="shared" si="261"/>
        <v>55.35</v>
      </c>
      <c r="R156" s="368">
        <f>'Costs per Hr-Mn-Sec'!$F$7</f>
        <v>0.463536</v>
      </c>
      <c r="S156" s="36">
        <f t="shared" si="262"/>
        <v>10.690299000000001</v>
      </c>
      <c r="T156" s="251">
        <f>'Production Times '!$D$12</f>
        <v>0.62577360000000004</v>
      </c>
      <c r="U156" s="252">
        <f>'Production Times '!$D$6</f>
        <v>0.4867128</v>
      </c>
      <c r="V156" s="253">
        <f>'Production Times '!$D$10</f>
        <v>0.15451200000000001</v>
      </c>
      <c r="W156" s="575">
        <f t="shared" si="358"/>
        <v>11.957297400000002</v>
      </c>
      <c r="X156" s="37"/>
      <c r="Y156" s="567">
        <f t="shared" si="264"/>
        <v>0</v>
      </c>
      <c r="Z156" s="563">
        <f t="shared" si="361"/>
        <v>0</v>
      </c>
      <c r="AA156" s="564">
        <f t="shared" si="237"/>
        <v>0</v>
      </c>
      <c r="AB156" s="576">
        <f t="shared" si="362"/>
        <v>0</v>
      </c>
      <c r="AC156" s="576">
        <f t="shared" si="347"/>
        <v>11.957297400000002</v>
      </c>
      <c r="AD156" s="415">
        <v>1.25</v>
      </c>
      <c r="AE156" s="417">
        <v>1.5</v>
      </c>
      <c r="AF156" s="419">
        <v>2</v>
      </c>
      <c r="AG156" s="416">
        <f t="shared" si="266"/>
        <v>14.946621750000002</v>
      </c>
      <c r="AH156" s="418">
        <f t="shared" si="359"/>
        <v>17.935946100000002</v>
      </c>
      <c r="AI156" s="420">
        <f t="shared" si="331"/>
        <v>0</v>
      </c>
      <c r="AJ156" s="466">
        <f t="shared" si="360"/>
        <v>23.914594800000003</v>
      </c>
    </row>
    <row r="157" spans="2:36" ht="14.4" x14ac:dyDescent="0.3">
      <c r="B157" s="37">
        <v>288</v>
      </c>
      <c r="C157" s="261">
        <v>2</v>
      </c>
      <c r="D157" s="32">
        <v>32000</v>
      </c>
      <c r="E157" s="38">
        <f t="shared" si="253"/>
        <v>144</v>
      </c>
      <c r="F157" s="38">
        <f t="shared" si="254"/>
        <v>144</v>
      </c>
      <c r="G157" s="33">
        <v>750</v>
      </c>
      <c r="H157" s="38">
        <f t="shared" si="255"/>
        <v>42.666666666666664</v>
      </c>
      <c r="I157" s="32">
        <v>15</v>
      </c>
      <c r="J157" s="37">
        <f t="shared" si="256"/>
        <v>144</v>
      </c>
      <c r="K157" s="32">
        <v>5</v>
      </c>
      <c r="L157" s="37">
        <f t="shared" si="257"/>
        <v>120.24000000000001</v>
      </c>
      <c r="M157" s="32">
        <v>5</v>
      </c>
      <c r="N157" s="32">
        <f t="shared" si="258"/>
        <v>59.760000000000005</v>
      </c>
      <c r="O157" s="37">
        <f t="shared" si="259"/>
        <v>144</v>
      </c>
      <c r="P157" s="39">
        <f t="shared" si="260"/>
        <v>6627</v>
      </c>
      <c r="Q157" s="39">
        <f t="shared" si="261"/>
        <v>110.45</v>
      </c>
      <c r="R157" s="368">
        <f>'Costs per Hr-Mn-Sec'!$F$7</f>
        <v>0.463536</v>
      </c>
      <c r="S157" s="36">
        <f t="shared" si="262"/>
        <v>10.6661565</v>
      </c>
      <c r="T157" s="251">
        <f>'Production Times '!$D$12</f>
        <v>0.62577360000000004</v>
      </c>
      <c r="U157" s="252">
        <f>'Production Times '!$D$6</f>
        <v>0.4867128</v>
      </c>
      <c r="V157" s="253">
        <f>'Production Times '!$D$10</f>
        <v>0.15451200000000001</v>
      </c>
      <c r="W157" s="575">
        <f t="shared" si="358"/>
        <v>11.9331549</v>
      </c>
      <c r="X157" s="37"/>
      <c r="Y157" s="567">
        <f t="shared" si="264"/>
        <v>0</v>
      </c>
      <c r="Z157" s="563">
        <f t="shared" si="361"/>
        <v>0</v>
      </c>
      <c r="AA157" s="564">
        <f t="shared" si="237"/>
        <v>0</v>
      </c>
      <c r="AB157" s="576">
        <f t="shared" si="362"/>
        <v>0</v>
      </c>
      <c r="AC157" s="576">
        <f t="shared" si="347"/>
        <v>11.9331549</v>
      </c>
      <c r="AD157" s="415">
        <v>1.25</v>
      </c>
      <c r="AE157" s="417">
        <v>1.5</v>
      </c>
      <c r="AF157" s="419">
        <v>2</v>
      </c>
      <c r="AG157" s="416">
        <f t="shared" si="266"/>
        <v>14.916443624999999</v>
      </c>
      <c r="AH157" s="418">
        <f t="shared" si="359"/>
        <v>17.899732350000001</v>
      </c>
      <c r="AI157" s="420">
        <f t="shared" si="331"/>
        <v>0</v>
      </c>
      <c r="AJ157" s="466">
        <f t="shared" si="360"/>
        <v>23.8663098</v>
      </c>
    </row>
    <row r="158" spans="2:36" ht="14.4" x14ac:dyDescent="0.3">
      <c r="B158" s="264">
        <v>1</v>
      </c>
      <c r="C158" s="254">
        <v>1</v>
      </c>
      <c r="D158" s="365">
        <v>35000</v>
      </c>
      <c r="E158" s="266">
        <f t="shared" si="253"/>
        <v>1</v>
      </c>
      <c r="F158" s="266">
        <f t="shared" si="254"/>
        <v>1</v>
      </c>
      <c r="G158" s="266">
        <v>750</v>
      </c>
      <c r="H158" s="266">
        <f t="shared" si="255"/>
        <v>46.666666666666664</v>
      </c>
      <c r="I158" s="264">
        <v>15</v>
      </c>
      <c r="J158" s="264">
        <f t="shared" si="256"/>
        <v>0.5</v>
      </c>
      <c r="K158" s="264">
        <v>5</v>
      </c>
      <c r="L158" s="264">
        <f t="shared" si="257"/>
        <v>0.83500000000000008</v>
      </c>
      <c r="M158" s="264">
        <v>5</v>
      </c>
      <c r="N158" s="264">
        <f t="shared" si="258"/>
        <v>0.41500000000000004</v>
      </c>
      <c r="O158" s="264">
        <f t="shared" si="259"/>
        <v>0.5</v>
      </c>
      <c r="P158" s="267">
        <f t="shared" si="260"/>
        <v>63.916666666666664</v>
      </c>
      <c r="Q158" s="267">
        <f t="shared" si="261"/>
        <v>1.0652777777777778</v>
      </c>
      <c r="R158" s="259">
        <f>'Costs per Hr-Mn-Sec'!$F$7</f>
        <v>0.463536</v>
      </c>
      <c r="S158" s="268">
        <f t="shared" si="262"/>
        <v>29.627675999999997</v>
      </c>
      <c r="T158" s="377">
        <f>'Production Times '!$D$12</f>
        <v>0.62577360000000004</v>
      </c>
      <c r="U158" s="378">
        <f>'Production Times '!$D$6</f>
        <v>0.4867128</v>
      </c>
      <c r="V158" s="264">
        <f>'Production Times '!$D$10</f>
        <v>0.15451200000000001</v>
      </c>
      <c r="W158" s="270">
        <f>SUM(S158:V158)</f>
        <v>30.894674399999996</v>
      </c>
      <c r="X158" s="264"/>
      <c r="Y158" s="568">
        <f t="shared" si="264"/>
        <v>0</v>
      </c>
      <c r="Z158" s="569">
        <f t="shared" si="361"/>
        <v>0</v>
      </c>
      <c r="AA158" s="570">
        <f t="shared" si="237"/>
        <v>0</v>
      </c>
      <c r="AB158" s="269">
        <f t="shared" ref="AB158:AB163" si="363">SUM(AA158)</f>
        <v>0</v>
      </c>
      <c r="AC158" s="269">
        <f>W158+AB158</f>
        <v>30.894674399999996</v>
      </c>
      <c r="AD158" s="421">
        <v>1.25</v>
      </c>
      <c r="AE158" s="421">
        <v>1.5</v>
      </c>
      <c r="AF158" s="421">
        <v>2</v>
      </c>
      <c r="AG158" s="270">
        <f t="shared" si="266"/>
        <v>38.618342999999996</v>
      </c>
      <c r="AH158" s="270">
        <f>AC158*AE158</f>
        <v>46.342011599999992</v>
      </c>
      <c r="AI158" s="422">
        <f t="shared" si="331"/>
        <v>0</v>
      </c>
      <c r="AJ158" s="270">
        <f>AC158*AF158</f>
        <v>61.789348799999992</v>
      </c>
    </row>
    <row r="159" spans="2:36" ht="14.4" x14ac:dyDescent="0.3">
      <c r="B159" s="32">
        <v>2</v>
      </c>
      <c r="C159" s="261">
        <v>2</v>
      </c>
      <c r="D159" s="364">
        <v>35000</v>
      </c>
      <c r="E159" s="38">
        <f t="shared" si="253"/>
        <v>1</v>
      </c>
      <c r="F159" s="38">
        <f t="shared" si="254"/>
        <v>1</v>
      </c>
      <c r="G159" s="33">
        <v>750</v>
      </c>
      <c r="H159" s="38">
        <f t="shared" si="255"/>
        <v>46.666666666666664</v>
      </c>
      <c r="I159" s="32">
        <v>15</v>
      </c>
      <c r="J159" s="37">
        <f t="shared" si="256"/>
        <v>1</v>
      </c>
      <c r="K159" s="32">
        <v>5</v>
      </c>
      <c r="L159" s="37">
        <f t="shared" si="257"/>
        <v>0.83500000000000008</v>
      </c>
      <c r="M159" s="32">
        <v>5</v>
      </c>
      <c r="N159" s="32">
        <f t="shared" si="258"/>
        <v>0.41500000000000004</v>
      </c>
      <c r="O159" s="37">
        <f t="shared" si="259"/>
        <v>1</v>
      </c>
      <c r="P159" s="39">
        <f t="shared" si="260"/>
        <v>64.916666666666657</v>
      </c>
      <c r="Q159" s="39">
        <f t="shared" si="261"/>
        <v>1.0819444444444444</v>
      </c>
      <c r="R159" s="368">
        <f>'Costs per Hr-Mn-Sec'!$F$7</f>
        <v>0.463536</v>
      </c>
      <c r="S159" s="36">
        <f t="shared" si="262"/>
        <v>15.045605999999998</v>
      </c>
      <c r="T159" s="251">
        <f>'Production Times '!$D$12</f>
        <v>0.62577360000000004</v>
      </c>
      <c r="U159" s="252">
        <f>'Production Times '!$D$6</f>
        <v>0.4867128</v>
      </c>
      <c r="V159" s="253">
        <f>'Production Times '!$D$10</f>
        <v>0.15451200000000001</v>
      </c>
      <c r="W159" s="575">
        <f>SUM(S159:V159)</f>
        <v>16.312604399999998</v>
      </c>
      <c r="X159" s="37"/>
      <c r="Y159" s="567">
        <f t="shared" si="264"/>
        <v>0</v>
      </c>
      <c r="Z159" s="563">
        <f t="shared" si="361"/>
        <v>0</v>
      </c>
      <c r="AA159" s="564">
        <f t="shared" si="237"/>
        <v>0</v>
      </c>
      <c r="AB159" s="576">
        <f t="shared" si="363"/>
        <v>0</v>
      </c>
      <c r="AC159" s="576">
        <f t="shared" ref="AC159:AC166" si="364">W159+AB159</f>
        <v>16.312604399999998</v>
      </c>
      <c r="AD159" s="415">
        <v>1.25</v>
      </c>
      <c r="AE159" s="417">
        <v>1.5</v>
      </c>
      <c r="AF159" s="419">
        <v>2</v>
      </c>
      <c r="AG159" s="416">
        <f t="shared" si="266"/>
        <v>20.390755499999997</v>
      </c>
      <c r="AH159" s="418">
        <f>AC159*AE159</f>
        <v>24.468906599999997</v>
      </c>
      <c r="AI159" s="420">
        <f t="shared" si="331"/>
        <v>0</v>
      </c>
      <c r="AJ159" s="466">
        <f>AC159*AF159</f>
        <v>32.625208799999996</v>
      </c>
    </row>
    <row r="160" spans="2:36" ht="14.4" x14ac:dyDescent="0.3">
      <c r="B160" s="32">
        <v>6</v>
      </c>
      <c r="C160" s="261">
        <v>2</v>
      </c>
      <c r="D160" s="364">
        <v>35000</v>
      </c>
      <c r="E160" s="38">
        <f t="shared" ref="E160:E162" si="365">B160/C160</f>
        <v>3</v>
      </c>
      <c r="F160" s="38">
        <f t="shared" ref="F160:F162" si="366">ROUNDUP(E160,0)</f>
        <v>3</v>
      </c>
      <c r="G160" s="33">
        <v>750</v>
      </c>
      <c r="H160" s="38">
        <f t="shared" ref="H160:H162" si="367">D160/G160</f>
        <v>46.666666666666664</v>
      </c>
      <c r="I160" s="32">
        <v>15</v>
      </c>
      <c r="J160" s="37">
        <f t="shared" ref="J160:J162" si="368">B160*0.5</f>
        <v>3</v>
      </c>
      <c r="K160" s="32">
        <v>5</v>
      </c>
      <c r="L160" s="37">
        <f t="shared" ref="L160:L162" si="369">(K160*0.167)*F160</f>
        <v>2.5050000000000003</v>
      </c>
      <c r="M160" s="32">
        <v>5</v>
      </c>
      <c r="N160" s="32">
        <f t="shared" ref="N160:N162" si="370">(M160*E160)*0.083</f>
        <v>1.2450000000000001</v>
      </c>
      <c r="O160" s="37">
        <f t="shared" ref="O160:O162" si="371">(0.5*C160)*F160</f>
        <v>3</v>
      </c>
      <c r="P160" s="39">
        <f t="shared" ref="P160:P162" si="372">(H160*F160)+(I160+J160+L160+N160+O160)</f>
        <v>164.75</v>
      </c>
      <c r="Q160" s="39">
        <f t="shared" ref="Q160:Q162" si="373">P160/60</f>
        <v>2.7458333333333331</v>
      </c>
      <c r="R160" s="368">
        <f>'Costs per Hr-Mn-Sec'!$F$7</f>
        <v>0.463536</v>
      </c>
      <c r="S160" s="36">
        <f t="shared" ref="S160:S162" si="374">(R160*P160)/B160</f>
        <v>12.727926000000002</v>
      </c>
      <c r="T160" s="251">
        <f>'Production Times '!$D$12</f>
        <v>0.62577360000000004</v>
      </c>
      <c r="U160" s="252">
        <f>'Production Times '!$D$6</f>
        <v>0.4867128</v>
      </c>
      <c r="V160" s="253">
        <f>'Production Times '!$D$10</f>
        <v>0.15451200000000001</v>
      </c>
      <c r="W160" s="575">
        <f t="shared" ref="W160:W166" si="375">SUM(S160:V160)</f>
        <v>13.994924400000002</v>
      </c>
      <c r="X160" s="37"/>
      <c r="Y160" s="567">
        <f t="shared" si="264"/>
        <v>0</v>
      </c>
      <c r="Z160" s="563">
        <f t="shared" si="361"/>
        <v>0</v>
      </c>
      <c r="AA160" s="564">
        <f t="shared" ref="AA160:AA223" si="376">Y160+Z160</f>
        <v>0</v>
      </c>
      <c r="AB160" s="576">
        <f t="shared" si="363"/>
        <v>0</v>
      </c>
      <c r="AC160" s="576">
        <f t="shared" si="364"/>
        <v>13.994924400000002</v>
      </c>
      <c r="AD160" s="415">
        <v>1.25</v>
      </c>
      <c r="AE160" s="417">
        <v>1.5</v>
      </c>
      <c r="AF160" s="419">
        <v>2</v>
      </c>
      <c r="AG160" s="416">
        <f t="shared" si="266"/>
        <v>17.493655500000003</v>
      </c>
      <c r="AH160" s="418">
        <f t="shared" ref="AH160:AH166" si="377">AC160*AE160</f>
        <v>20.992386600000003</v>
      </c>
      <c r="AI160" s="420">
        <f t="shared" si="331"/>
        <v>0</v>
      </c>
      <c r="AJ160" s="466">
        <f t="shared" ref="AJ160:AJ166" si="378">AC160*AF160</f>
        <v>27.989848800000004</v>
      </c>
    </row>
    <row r="161" spans="2:36" ht="14.4" x14ac:dyDescent="0.3">
      <c r="B161" s="32">
        <v>12</v>
      </c>
      <c r="C161" s="261">
        <v>2</v>
      </c>
      <c r="D161" s="364">
        <v>35000</v>
      </c>
      <c r="E161" s="38">
        <f t="shared" si="365"/>
        <v>6</v>
      </c>
      <c r="F161" s="38">
        <f t="shared" si="366"/>
        <v>6</v>
      </c>
      <c r="G161" s="33">
        <v>750</v>
      </c>
      <c r="H161" s="38">
        <f t="shared" si="367"/>
        <v>46.666666666666664</v>
      </c>
      <c r="I161" s="32">
        <v>15</v>
      </c>
      <c r="J161" s="37">
        <f t="shared" si="368"/>
        <v>6</v>
      </c>
      <c r="K161" s="32">
        <v>5</v>
      </c>
      <c r="L161" s="37">
        <f t="shared" si="369"/>
        <v>5.0100000000000007</v>
      </c>
      <c r="M161" s="32">
        <v>5</v>
      </c>
      <c r="N161" s="32">
        <f t="shared" si="370"/>
        <v>2.4900000000000002</v>
      </c>
      <c r="O161" s="37">
        <f t="shared" si="371"/>
        <v>6</v>
      </c>
      <c r="P161" s="39">
        <f t="shared" si="372"/>
        <v>314.5</v>
      </c>
      <c r="Q161" s="39">
        <f t="shared" si="373"/>
        <v>5.2416666666666663</v>
      </c>
      <c r="R161" s="368">
        <f>'Costs per Hr-Mn-Sec'!$F$7</f>
        <v>0.463536</v>
      </c>
      <c r="S161" s="36">
        <f t="shared" si="374"/>
        <v>12.148505999999999</v>
      </c>
      <c r="T161" s="251">
        <f>'Production Times '!$D$12</f>
        <v>0.62577360000000004</v>
      </c>
      <c r="U161" s="252">
        <f>'Production Times '!$D$6</f>
        <v>0.4867128</v>
      </c>
      <c r="V161" s="253">
        <f>'Production Times '!$D$10</f>
        <v>0.15451200000000001</v>
      </c>
      <c r="W161" s="575">
        <f t="shared" si="375"/>
        <v>13.4155044</v>
      </c>
      <c r="X161" s="37"/>
      <c r="Y161" s="567">
        <f t="shared" si="264"/>
        <v>0</v>
      </c>
      <c r="Z161" s="563">
        <f t="shared" si="361"/>
        <v>0</v>
      </c>
      <c r="AA161" s="564">
        <f t="shared" si="376"/>
        <v>0</v>
      </c>
      <c r="AB161" s="576">
        <f t="shared" si="363"/>
        <v>0</v>
      </c>
      <c r="AC161" s="576">
        <f t="shared" si="364"/>
        <v>13.4155044</v>
      </c>
      <c r="AD161" s="415">
        <v>1.25</v>
      </c>
      <c r="AE161" s="417">
        <v>1.5</v>
      </c>
      <c r="AF161" s="419">
        <v>2</v>
      </c>
      <c r="AG161" s="416">
        <f t="shared" si="266"/>
        <v>16.7693805</v>
      </c>
      <c r="AH161" s="418">
        <f t="shared" si="377"/>
        <v>20.123256599999998</v>
      </c>
      <c r="AI161" s="420">
        <f t="shared" si="331"/>
        <v>0</v>
      </c>
      <c r="AJ161" s="466">
        <f t="shared" si="378"/>
        <v>26.831008799999999</v>
      </c>
    </row>
    <row r="162" spans="2:36" ht="14.4" x14ac:dyDescent="0.3">
      <c r="B162" s="32">
        <v>24</v>
      </c>
      <c r="C162" s="261">
        <v>2</v>
      </c>
      <c r="D162" s="364">
        <v>35000</v>
      </c>
      <c r="E162" s="38">
        <f t="shared" si="365"/>
        <v>12</v>
      </c>
      <c r="F162" s="38">
        <f t="shared" si="366"/>
        <v>12</v>
      </c>
      <c r="G162" s="33">
        <v>750</v>
      </c>
      <c r="H162" s="38">
        <f t="shared" si="367"/>
        <v>46.666666666666664</v>
      </c>
      <c r="I162" s="32">
        <v>15</v>
      </c>
      <c r="J162" s="37">
        <f t="shared" si="368"/>
        <v>12</v>
      </c>
      <c r="K162" s="32">
        <v>5</v>
      </c>
      <c r="L162" s="37">
        <f t="shared" si="369"/>
        <v>10.020000000000001</v>
      </c>
      <c r="M162" s="32">
        <v>5</v>
      </c>
      <c r="N162" s="32">
        <f t="shared" si="370"/>
        <v>4.9800000000000004</v>
      </c>
      <c r="O162" s="37">
        <f t="shared" si="371"/>
        <v>12</v>
      </c>
      <c r="P162" s="39">
        <f t="shared" si="372"/>
        <v>614</v>
      </c>
      <c r="Q162" s="39">
        <f t="shared" si="373"/>
        <v>10.233333333333333</v>
      </c>
      <c r="R162" s="368">
        <f>'Costs per Hr-Mn-Sec'!$F$7</f>
        <v>0.463536</v>
      </c>
      <c r="S162" s="36">
        <f t="shared" si="374"/>
        <v>11.858796</v>
      </c>
      <c r="T162" s="251">
        <f>'Production Times '!$D$12</f>
        <v>0.62577360000000004</v>
      </c>
      <c r="U162" s="252">
        <f>'Production Times '!$D$6</f>
        <v>0.4867128</v>
      </c>
      <c r="V162" s="253">
        <f>'Production Times '!$D$10</f>
        <v>0.15451200000000001</v>
      </c>
      <c r="W162" s="575">
        <f t="shared" si="375"/>
        <v>13.1257944</v>
      </c>
      <c r="X162" s="37"/>
      <c r="Y162" s="567">
        <f t="shared" si="264"/>
        <v>0</v>
      </c>
      <c r="Z162" s="563">
        <f t="shared" si="361"/>
        <v>0</v>
      </c>
      <c r="AA162" s="564">
        <f t="shared" si="376"/>
        <v>0</v>
      </c>
      <c r="AB162" s="576">
        <f t="shared" si="363"/>
        <v>0</v>
      </c>
      <c r="AC162" s="576">
        <f t="shared" si="364"/>
        <v>13.1257944</v>
      </c>
      <c r="AD162" s="415">
        <v>1.25</v>
      </c>
      <c r="AE162" s="417">
        <v>1.5</v>
      </c>
      <c r="AF162" s="419">
        <v>2</v>
      </c>
      <c r="AG162" s="416">
        <f t="shared" si="266"/>
        <v>16.407243000000001</v>
      </c>
      <c r="AH162" s="418">
        <f t="shared" si="377"/>
        <v>19.688691599999999</v>
      </c>
      <c r="AI162" s="420">
        <f t="shared" si="331"/>
        <v>0</v>
      </c>
      <c r="AJ162" s="466">
        <f t="shared" si="378"/>
        <v>26.2515888</v>
      </c>
    </row>
    <row r="163" spans="2:36" ht="14.4" x14ac:dyDescent="0.3">
      <c r="B163" s="32">
        <v>48</v>
      </c>
      <c r="C163" s="261">
        <v>2</v>
      </c>
      <c r="D163" s="364">
        <v>35000</v>
      </c>
      <c r="E163" s="38">
        <f t="shared" si="253"/>
        <v>24</v>
      </c>
      <c r="F163" s="38">
        <f t="shared" si="254"/>
        <v>24</v>
      </c>
      <c r="G163" s="33">
        <v>750</v>
      </c>
      <c r="H163" s="38">
        <f t="shared" si="255"/>
        <v>46.666666666666664</v>
      </c>
      <c r="I163" s="32">
        <v>15</v>
      </c>
      <c r="J163" s="37">
        <f t="shared" si="256"/>
        <v>24</v>
      </c>
      <c r="K163" s="32">
        <v>5</v>
      </c>
      <c r="L163" s="37">
        <f t="shared" si="257"/>
        <v>20.040000000000003</v>
      </c>
      <c r="M163" s="32">
        <v>5</v>
      </c>
      <c r="N163" s="32">
        <f t="shared" si="258"/>
        <v>9.9600000000000009</v>
      </c>
      <c r="O163" s="37">
        <f t="shared" si="259"/>
        <v>24</v>
      </c>
      <c r="P163" s="39">
        <f t="shared" si="260"/>
        <v>1213</v>
      </c>
      <c r="Q163" s="39">
        <f t="shared" si="261"/>
        <v>20.216666666666665</v>
      </c>
      <c r="R163" s="368">
        <f>'Costs per Hr-Mn-Sec'!$F$7</f>
        <v>0.463536</v>
      </c>
      <c r="S163" s="36">
        <f t="shared" si="262"/>
        <v>11.713941</v>
      </c>
      <c r="T163" s="251">
        <f>'Production Times '!$D$12</f>
        <v>0.62577360000000004</v>
      </c>
      <c r="U163" s="252">
        <f>'Production Times '!$D$6</f>
        <v>0.4867128</v>
      </c>
      <c r="V163" s="253">
        <f>'Production Times '!$D$10</f>
        <v>0.15451200000000001</v>
      </c>
      <c r="W163" s="575">
        <f t="shared" si="375"/>
        <v>12.9809394</v>
      </c>
      <c r="X163" s="37"/>
      <c r="Y163" s="567">
        <f t="shared" si="264"/>
        <v>0</v>
      </c>
      <c r="Z163" s="563">
        <f t="shared" si="361"/>
        <v>0</v>
      </c>
      <c r="AA163" s="564">
        <f t="shared" si="376"/>
        <v>0</v>
      </c>
      <c r="AB163" s="576">
        <f t="shared" si="363"/>
        <v>0</v>
      </c>
      <c r="AC163" s="576">
        <f t="shared" si="364"/>
        <v>12.9809394</v>
      </c>
      <c r="AD163" s="415">
        <v>1.25</v>
      </c>
      <c r="AE163" s="417">
        <v>1.5</v>
      </c>
      <c r="AF163" s="419">
        <v>2</v>
      </c>
      <c r="AG163" s="416">
        <f t="shared" si="266"/>
        <v>16.22617425</v>
      </c>
      <c r="AH163" s="418">
        <f t="shared" si="377"/>
        <v>19.471409100000002</v>
      </c>
      <c r="AI163" s="420">
        <f t="shared" si="331"/>
        <v>0</v>
      </c>
      <c r="AJ163" s="466">
        <f t="shared" si="378"/>
        <v>25.961878800000001</v>
      </c>
    </row>
    <row r="164" spans="2:36" ht="14.4" x14ac:dyDescent="0.3">
      <c r="B164" s="32">
        <v>72</v>
      </c>
      <c r="C164" s="261">
        <v>2</v>
      </c>
      <c r="D164" s="364">
        <v>35000</v>
      </c>
      <c r="E164" s="38">
        <f t="shared" si="253"/>
        <v>36</v>
      </c>
      <c r="F164" s="38">
        <f t="shared" si="254"/>
        <v>36</v>
      </c>
      <c r="G164" s="33">
        <v>750</v>
      </c>
      <c r="H164" s="38">
        <f t="shared" si="255"/>
        <v>46.666666666666664</v>
      </c>
      <c r="I164" s="32">
        <v>15</v>
      </c>
      <c r="J164" s="37">
        <f t="shared" si="256"/>
        <v>36</v>
      </c>
      <c r="K164" s="32">
        <v>5</v>
      </c>
      <c r="L164" s="37">
        <f t="shared" si="257"/>
        <v>30.060000000000002</v>
      </c>
      <c r="M164" s="32">
        <v>5</v>
      </c>
      <c r="N164" s="32">
        <f t="shared" si="258"/>
        <v>14.940000000000001</v>
      </c>
      <c r="O164" s="37">
        <f t="shared" si="259"/>
        <v>36</v>
      </c>
      <c r="P164" s="39">
        <f t="shared" si="260"/>
        <v>1812</v>
      </c>
      <c r="Q164" s="39">
        <f t="shared" si="261"/>
        <v>30.2</v>
      </c>
      <c r="R164" s="368">
        <f>'Costs per Hr-Mn-Sec'!$F$7</f>
        <v>0.463536</v>
      </c>
      <c r="S164" s="36">
        <f t="shared" si="262"/>
        <v>11.665656</v>
      </c>
      <c r="T164" s="251">
        <f>'Production Times '!$D$12</f>
        <v>0.62577360000000004</v>
      </c>
      <c r="U164" s="252">
        <f>'Production Times '!$D$6</f>
        <v>0.4867128</v>
      </c>
      <c r="V164" s="253">
        <f>'Production Times '!$D$10</f>
        <v>0.15451200000000001</v>
      </c>
      <c r="W164" s="575">
        <f t="shared" si="375"/>
        <v>12.932654400000001</v>
      </c>
      <c r="X164" s="37"/>
      <c r="Y164" s="567">
        <f t="shared" si="264"/>
        <v>0</v>
      </c>
      <c r="Z164" s="563">
        <f t="shared" si="361"/>
        <v>0</v>
      </c>
      <c r="AA164" s="564">
        <f t="shared" si="376"/>
        <v>0</v>
      </c>
      <c r="AB164" s="576">
        <f t="shared" ref="AB164:AB166" si="379">SUM(AA164)</f>
        <v>0</v>
      </c>
      <c r="AC164" s="576">
        <f t="shared" si="364"/>
        <v>12.932654400000001</v>
      </c>
      <c r="AD164" s="415">
        <v>1.25</v>
      </c>
      <c r="AE164" s="417">
        <v>1.5</v>
      </c>
      <c r="AF164" s="419">
        <v>2</v>
      </c>
      <c r="AG164" s="416">
        <f t="shared" si="266"/>
        <v>16.165818000000002</v>
      </c>
      <c r="AH164" s="418">
        <f t="shared" si="377"/>
        <v>19.398981599999999</v>
      </c>
      <c r="AI164" s="420">
        <f t="shared" si="331"/>
        <v>0</v>
      </c>
      <c r="AJ164" s="466">
        <f t="shared" si="378"/>
        <v>25.865308800000001</v>
      </c>
    </row>
    <row r="165" spans="2:36" ht="14.4" x14ac:dyDescent="0.3">
      <c r="B165" s="37">
        <v>144</v>
      </c>
      <c r="C165" s="261">
        <v>2</v>
      </c>
      <c r="D165" s="364">
        <v>35000</v>
      </c>
      <c r="E165" s="38">
        <f t="shared" si="253"/>
        <v>72</v>
      </c>
      <c r="F165" s="38">
        <f t="shared" si="254"/>
        <v>72</v>
      </c>
      <c r="G165" s="33">
        <v>750</v>
      </c>
      <c r="H165" s="38">
        <f t="shared" si="255"/>
        <v>46.666666666666664</v>
      </c>
      <c r="I165" s="32">
        <v>15</v>
      </c>
      <c r="J165" s="37">
        <f t="shared" si="256"/>
        <v>72</v>
      </c>
      <c r="K165" s="32">
        <v>5</v>
      </c>
      <c r="L165" s="37">
        <f t="shared" si="257"/>
        <v>60.120000000000005</v>
      </c>
      <c r="M165" s="32">
        <v>5</v>
      </c>
      <c r="N165" s="32">
        <f t="shared" si="258"/>
        <v>29.880000000000003</v>
      </c>
      <c r="O165" s="37">
        <f t="shared" si="259"/>
        <v>72</v>
      </c>
      <c r="P165" s="39">
        <f t="shared" si="260"/>
        <v>3609</v>
      </c>
      <c r="Q165" s="39">
        <f t="shared" si="261"/>
        <v>60.15</v>
      </c>
      <c r="R165" s="368">
        <f>'Costs per Hr-Mn-Sec'!$F$7</f>
        <v>0.463536</v>
      </c>
      <c r="S165" s="36">
        <f t="shared" si="262"/>
        <v>11.617370999999999</v>
      </c>
      <c r="T165" s="251">
        <f>'Production Times '!$D$12</f>
        <v>0.62577360000000004</v>
      </c>
      <c r="U165" s="252">
        <f>'Production Times '!$D$6</f>
        <v>0.4867128</v>
      </c>
      <c r="V165" s="253">
        <f>'Production Times '!$D$10</f>
        <v>0.15451200000000001</v>
      </c>
      <c r="W165" s="575">
        <f t="shared" si="375"/>
        <v>12.884369399999999</v>
      </c>
      <c r="X165" s="37"/>
      <c r="Y165" s="567">
        <f t="shared" si="264"/>
        <v>0</v>
      </c>
      <c r="Z165" s="563">
        <f t="shared" si="361"/>
        <v>0</v>
      </c>
      <c r="AA165" s="564">
        <f t="shared" si="376"/>
        <v>0</v>
      </c>
      <c r="AB165" s="576">
        <f t="shared" si="379"/>
        <v>0</v>
      </c>
      <c r="AC165" s="576">
        <f t="shared" si="364"/>
        <v>12.884369399999999</v>
      </c>
      <c r="AD165" s="415">
        <v>1.25</v>
      </c>
      <c r="AE165" s="417">
        <v>1.5</v>
      </c>
      <c r="AF165" s="419">
        <v>2</v>
      </c>
      <c r="AG165" s="416">
        <f t="shared" si="266"/>
        <v>16.10546175</v>
      </c>
      <c r="AH165" s="418">
        <f t="shared" si="377"/>
        <v>19.326554099999999</v>
      </c>
      <c r="AI165" s="420">
        <f t="shared" si="331"/>
        <v>0</v>
      </c>
      <c r="AJ165" s="466">
        <f t="shared" si="378"/>
        <v>25.768738799999998</v>
      </c>
    </row>
    <row r="166" spans="2:36" ht="14.4" x14ac:dyDescent="0.3">
      <c r="B166" s="37">
        <v>288</v>
      </c>
      <c r="C166" s="261">
        <v>2</v>
      </c>
      <c r="D166" s="364">
        <v>35000</v>
      </c>
      <c r="E166" s="38">
        <f t="shared" si="253"/>
        <v>144</v>
      </c>
      <c r="F166" s="38">
        <f t="shared" si="254"/>
        <v>144</v>
      </c>
      <c r="G166" s="33">
        <v>750</v>
      </c>
      <c r="H166" s="38">
        <f t="shared" si="255"/>
        <v>46.666666666666664</v>
      </c>
      <c r="I166" s="32">
        <v>15</v>
      </c>
      <c r="J166" s="37">
        <f t="shared" si="256"/>
        <v>144</v>
      </c>
      <c r="K166" s="32">
        <v>5</v>
      </c>
      <c r="L166" s="37">
        <f t="shared" si="257"/>
        <v>120.24000000000001</v>
      </c>
      <c r="M166" s="32">
        <v>5</v>
      </c>
      <c r="N166" s="32">
        <f t="shared" si="258"/>
        <v>59.760000000000005</v>
      </c>
      <c r="O166" s="37">
        <f t="shared" si="259"/>
        <v>144</v>
      </c>
      <c r="P166" s="39">
        <f t="shared" si="260"/>
        <v>7203</v>
      </c>
      <c r="Q166" s="39">
        <f t="shared" si="261"/>
        <v>120.05</v>
      </c>
      <c r="R166" s="368">
        <f>'Costs per Hr-Mn-Sec'!$F$7</f>
        <v>0.463536</v>
      </c>
      <c r="S166" s="36">
        <f t="shared" si="262"/>
        <v>11.5932285</v>
      </c>
      <c r="T166" s="251">
        <f>'Production Times '!$D$12</f>
        <v>0.62577360000000004</v>
      </c>
      <c r="U166" s="252">
        <f>'Production Times '!$D$6</f>
        <v>0.4867128</v>
      </c>
      <c r="V166" s="253">
        <f>'Production Times '!$D$10</f>
        <v>0.15451200000000001</v>
      </c>
      <c r="W166" s="575">
        <f t="shared" si="375"/>
        <v>12.860226900000001</v>
      </c>
      <c r="X166" s="37"/>
      <c r="Y166" s="567">
        <f t="shared" si="264"/>
        <v>0</v>
      </c>
      <c r="Z166" s="563">
        <f t="shared" si="361"/>
        <v>0</v>
      </c>
      <c r="AA166" s="564">
        <f t="shared" si="376"/>
        <v>0</v>
      </c>
      <c r="AB166" s="576">
        <f t="shared" si="379"/>
        <v>0</v>
      </c>
      <c r="AC166" s="576">
        <f t="shared" si="364"/>
        <v>12.860226900000001</v>
      </c>
      <c r="AD166" s="415">
        <v>1.25</v>
      </c>
      <c r="AE166" s="417">
        <v>1.5</v>
      </c>
      <c r="AF166" s="419">
        <v>2</v>
      </c>
      <c r="AG166" s="416">
        <f t="shared" si="266"/>
        <v>16.075283625000001</v>
      </c>
      <c r="AH166" s="418">
        <f t="shared" si="377"/>
        <v>19.290340350000001</v>
      </c>
      <c r="AI166" s="420">
        <f t="shared" si="331"/>
        <v>0</v>
      </c>
      <c r="AJ166" s="466">
        <f t="shared" si="378"/>
        <v>25.720453800000001</v>
      </c>
    </row>
    <row r="167" spans="2:36" ht="14.4" x14ac:dyDescent="0.3">
      <c r="B167" s="264">
        <v>1</v>
      </c>
      <c r="C167" s="254">
        <v>1</v>
      </c>
      <c r="D167" s="365">
        <v>40000</v>
      </c>
      <c r="E167" s="266">
        <f t="shared" si="253"/>
        <v>1</v>
      </c>
      <c r="F167" s="266">
        <f t="shared" si="254"/>
        <v>1</v>
      </c>
      <c r="G167" s="266">
        <v>750</v>
      </c>
      <c r="H167" s="266">
        <f t="shared" si="255"/>
        <v>53.333333333333336</v>
      </c>
      <c r="I167" s="264">
        <v>15</v>
      </c>
      <c r="J167" s="264">
        <f t="shared" si="256"/>
        <v>0.5</v>
      </c>
      <c r="K167" s="264">
        <v>5</v>
      </c>
      <c r="L167" s="264">
        <f t="shared" si="257"/>
        <v>0.83500000000000008</v>
      </c>
      <c r="M167" s="264">
        <v>5</v>
      </c>
      <c r="N167" s="264">
        <f t="shared" si="258"/>
        <v>0.41500000000000004</v>
      </c>
      <c r="O167" s="264">
        <f t="shared" si="259"/>
        <v>0.5</v>
      </c>
      <c r="P167" s="267">
        <f t="shared" si="260"/>
        <v>70.583333333333343</v>
      </c>
      <c r="Q167" s="267">
        <f t="shared" si="261"/>
        <v>1.1763888888888892</v>
      </c>
      <c r="R167" s="259">
        <f>'Costs per Hr-Mn-Sec'!$F$7</f>
        <v>0.463536</v>
      </c>
      <c r="S167" s="268">
        <f t="shared" si="262"/>
        <v>32.717916000000002</v>
      </c>
      <c r="T167" s="377">
        <f>'Production Times '!$D$12</f>
        <v>0.62577360000000004</v>
      </c>
      <c r="U167" s="378">
        <f>'Production Times '!$D$6</f>
        <v>0.4867128</v>
      </c>
      <c r="V167" s="264">
        <f>'Production Times '!$D$10</f>
        <v>0.15451200000000001</v>
      </c>
      <c r="W167" s="270">
        <f>SUM(S167:V167)</f>
        <v>33.984914400000001</v>
      </c>
      <c r="X167" s="264"/>
      <c r="Y167" s="568">
        <f t="shared" si="264"/>
        <v>0</v>
      </c>
      <c r="Z167" s="569">
        <f t="shared" si="361"/>
        <v>0</v>
      </c>
      <c r="AA167" s="570">
        <f t="shared" si="376"/>
        <v>0</v>
      </c>
      <c r="AB167" s="269">
        <f t="shared" ref="AB167:AB172" si="380">SUM(AA167)</f>
        <v>0</v>
      </c>
      <c r="AC167" s="269">
        <f>W167+AB167</f>
        <v>33.984914400000001</v>
      </c>
      <c r="AD167" s="421">
        <v>1.25</v>
      </c>
      <c r="AE167" s="421">
        <v>1.5</v>
      </c>
      <c r="AF167" s="421">
        <v>2</v>
      </c>
      <c r="AG167" s="270">
        <f t="shared" si="266"/>
        <v>42.481143000000003</v>
      </c>
      <c r="AH167" s="270">
        <f>AC167*AE167</f>
        <v>50.977371599999998</v>
      </c>
      <c r="AI167" s="422">
        <f t="shared" si="331"/>
        <v>0</v>
      </c>
      <c r="AJ167" s="270">
        <f>AC167*AF167</f>
        <v>67.969828800000002</v>
      </c>
    </row>
    <row r="168" spans="2:36" ht="14.4" x14ac:dyDescent="0.3">
      <c r="B168" s="32">
        <v>2</v>
      </c>
      <c r="C168" s="261">
        <v>2</v>
      </c>
      <c r="D168" s="364">
        <v>40000</v>
      </c>
      <c r="E168" s="38">
        <f t="shared" si="253"/>
        <v>1</v>
      </c>
      <c r="F168" s="38">
        <f t="shared" si="254"/>
        <v>1</v>
      </c>
      <c r="G168" s="33">
        <v>750</v>
      </c>
      <c r="H168" s="38">
        <f t="shared" si="255"/>
        <v>53.333333333333336</v>
      </c>
      <c r="I168" s="32">
        <v>15</v>
      </c>
      <c r="J168" s="37">
        <f t="shared" si="256"/>
        <v>1</v>
      </c>
      <c r="K168" s="32">
        <v>5</v>
      </c>
      <c r="L168" s="37">
        <f t="shared" si="257"/>
        <v>0.83500000000000008</v>
      </c>
      <c r="M168" s="32">
        <v>5</v>
      </c>
      <c r="N168" s="32">
        <f t="shared" si="258"/>
        <v>0.41500000000000004</v>
      </c>
      <c r="O168" s="37">
        <f t="shared" si="259"/>
        <v>1</v>
      </c>
      <c r="P168" s="39">
        <f t="shared" si="260"/>
        <v>71.583333333333343</v>
      </c>
      <c r="Q168" s="39">
        <f t="shared" si="261"/>
        <v>1.1930555555555558</v>
      </c>
      <c r="R168" s="368">
        <f>'Costs per Hr-Mn-Sec'!$F$7</f>
        <v>0.463536</v>
      </c>
      <c r="S168" s="36">
        <f t="shared" si="262"/>
        <v>16.590726000000004</v>
      </c>
      <c r="T168" s="251">
        <f>'Production Times '!$D$12</f>
        <v>0.62577360000000004</v>
      </c>
      <c r="U168" s="252">
        <f>'Production Times '!$D$6</f>
        <v>0.4867128</v>
      </c>
      <c r="V168" s="253">
        <f>'Production Times '!$D$10</f>
        <v>0.15451200000000001</v>
      </c>
      <c r="W168" s="575">
        <f>SUM(S168:V168)</f>
        <v>17.857724400000002</v>
      </c>
      <c r="X168" s="37"/>
      <c r="Y168" s="567">
        <f t="shared" si="264"/>
        <v>0</v>
      </c>
      <c r="Z168" s="563">
        <f t="shared" si="361"/>
        <v>0</v>
      </c>
      <c r="AA168" s="564">
        <f t="shared" si="376"/>
        <v>0</v>
      </c>
      <c r="AB168" s="576">
        <f t="shared" si="380"/>
        <v>0</v>
      </c>
      <c r="AC168" s="576">
        <f t="shared" ref="AC168:AC175" si="381">W168+AB168</f>
        <v>17.857724400000002</v>
      </c>
      <c r="AD168" s="415">
        <v>1.25</v>
      </c>
      <c r="AE168" s="417">
        <v>1.5</v>
      </c>
      <c r="AF168" s="419">
        <v>2</v>
      </c>
      <c r="AG168" s="416">
        <f t="shared" si="266"/>
        <v>22.322155500000001</v>
      </c>
      <c r="AH168" s="418">
        <f>AC168*AE168</f>
        <v>26.786586600000003</v>
      </c>
      <c r="AI168" s="420">
        <f t="shared" si="331"/>
        <v>0</v>
      </c>
      <c r="AJ168" s="466">
        <f>AC168*AF168</f>
        <v>35.715448800000004</v>
      </c>
    </row>
    <row r="169" spans="2:36" ht="14.4" x14ac:dyDescent="0.3">
      <c r="B169" s="32">
        <v>6</v>
      </c>
      <c r="C169" s="261">
        <v>2</v>
      </c>
      <c r="D169" s="364">
        <v>40000</v>
      </c>
      <c r="E169" s="38">
        <f t="shared" ref="E169:E171" si="382">B169/C169</f>
        <v>3</v>
      </c>
      <c r="F169" s="38">
        <f t="shared" ref="F169:F171" si="383">ROUNDUP(E169,0)</f>
        <v>3</v>
      </c>
      <c r="G169" s="33">
        <v>750</v>
      </c>
      <c r="H169" s="38">
        <f t="shared" ref="H169:H171" si="384">D169/G169</f>
        <v>53.333333333333336</v>
      </c>
      <c r="I169" s="32">
        <v>15</v>
      </c>
      <c r="J169" s="37">
        <f t="shared" ref="J169:J171" si="385">B169*0.5</f>
        <v>3</v>
      </c>
      <c r="K169" s="32">
        <v>5</v>
      </c>
      <c r="L169" s="37">
        <f t="shared" ref="L169:L171" si="386">(K169*0.167)*F169</f>
        <v>2.5050000000000003</v>
      </c>
      <c r="M169" s="32">
        <v>5</v>
      </c>
      <c r="N169" s="32">
        <f t="shared" ref="N169:N171" si="387">(M169*E169)*0.083</f>
        <v>1.2450000000000001</v>
      </c>
      <c r="O169" s="37">
        <f t="shared" ref="O169:O171" si="388">(0.5*C169)*F169</f>
        <v>3</v>
      </c>
      <c r="P169" s="39">
        <f t="shared" ref="P169:P171" si="389">(H169*F169)+(I169+J169+L169+N169+O169)</f>
        <v>184.75</v>
      </c>
      <c r="Q169" s="39">
        <f t="shared" ref="Q169:Q171" si="390">P169/60</f>
        <v>3.0791666666666666</v>
      </c>
      <c r="R169" s="368">
        <f>'Costs per Hr-Mn-Sec'!$F$7</f>
        <v>0.463536</v>
      </c>
      <c r="S169" s="36">
        <f t="shared" ref="S169:S171" si="391">(R169*P169)/B169</f>
        <v>14.273046000000001</v>
      </c>
      <c r="T169" s="251">
        <f>'Production Times '!$D$12</f>
        <v>0.62577360000000004</v>
      </c>
      <c r="U169" s="252">
        <f>'Production Times '!$D$6</f>
        <v>0.4867128</v>
      </c>
      <c r="V169" s="253">
        <f>'Production Times '!$D$10</f>
        <v>0.15451200000000001</v>
      </c>
      <c r="W169" s="575">
        <f t="shared" ref="W169:W175" si="392">SUM(S169:V169)</f>
        <v>15.540044400000001</v>
      </c>
      <c r="X169" s="37"/>
      <c r="Y169" s="567">
        <f t="shared" ref="Y169:Y232" si="393">X169*Y$22</f>
        <v>0</v>
      </c>
      <c r="Z169" s="563">
        <f t="shared" si="361"/>
        <v>0</v>
      </c>
      <c r="AA169" s="564">
        <f t="shared" si="376"/>
        <v>0</v>
      </c>
      <c r="AB169" s="576">
        <f t="shared" si="380"/>
        <v>0</v>
      </c>
      <c r="AC169" s="576">
        <f t="shared" si="381"/>
        <v>15.540044400000001</v>
      </c>
      <c r="AD169" s="415">
        <v>1.25</v>
      </c>
      <c r="AE169" s="417">
        <v>1.5</v>
      </c>
      <c r="AF169" s="419">
        <v>2</v>
      </c>
      <c r="AG169" s="416">
        <f t="shared" ref="AG169:AG232" si="394">AC169*AD169</f>
        <v>19.425055500000003</v>
      </c>
      <c r="AH169" s="418">
        <f t="shared" ref="AH169:AH175" si="395">AC169*AE169</f>
        <v>23.310066600000003</v>
      </c>
      <c r="AI169" s="420">
        <f t="shared" si="331"/>
        <v>0</v>
      </c>
      <c r="AJ169" s="466">
        <f t="shared" ref="AJ169:AJ175" si="396">AC169*AF169</f>
        <v>31.080088800000002</v>
      </c>
    </row>
    <row r="170" spans="2:36" ht="14.4" x14ac:dyDescent="0.3">
      <c r="B170" s="32">
        <v>12</v>
      </c>
      <c r="C170" s="261">
        <v>2</v>
      </c>
      <c r="D170" s="364">
        <v>40000</v>
      </c>
      <c r="E170" s="38">
        <f t="shared" si="382"/>
        <v>6</v>
      </c>
      <c r="F170" s="38">
        <f t="shared" si="383"/>
        <v>6</v>
      </c>
      <c r="G170" s="33">
        <v>750</v>
      </c>
      <c r="H170" s="38">
        <f t="shared" si="384"/>
        <v>53.333333333333336</v>
      </c>
      <c r="I170" s="32">
        <v>15</v>
      </c>
      <c r="J170" s="37">
        <f t="shared" si="385"/>
        <v>6</v>
      </c>
      <c r="K170" s="32">
        <v>5</v>
      </c>
      <c r="L170" s="37">
        <f t="shared" si="386"/>
        <v>5.0100000000000007</v>
      </c>
      <c r="M170" s="32">
        <v>5</v>
      </c>
      <c r="N170" s="32">
        <f t="shared" si="387"/>
        <v>2.4900000000000002</v>
      </c>
      <c r="O170" s="37">
        <f t="shared" si="388"/>
        <v>6</v>
      </c>
      <c r="P170" s="39">
        <f t="shared" si="389"/>
        <v>354.5</v>
      </c>
      <c r="Q170" s="39">
        <f t="shared" si="390"/>
        <v>5.9083333333333332</v>
      </c>
      <c r="R170" s="368">
        <f>'Costs per Hr-Mn-Sec'!$F$7</f>
        <v>0.463536</v>
      </c>
      <c r="S170" s="36">
        <f t="shared" si="391"/>
        <v>13.693626</v>
      </c>
      <c r="T170" s="251">
        <f>'Production Times '!$D$12</f>
        <v>0.62577360000000004</v>
      </c>
      <c r="U170" s="252">
        <f>'Production Times '!$D$6</f>
        <v>0.4867128</v>
      </c>
      <c r="V170" s="253">
        <f>'Production Times '!$D$10</f>
        <v>0.15451200000000001</v>
      </c>
      <c r="W170" s="575">
        <f t="shared" si="392"/>
        <v>14.9606244</v>
      </c>
      <c r="X170" s="37"/>
      <c r="Y170" s="567">
        <f t="shared" si="393"/>
        <v>0</v>
      </c>
      <c r="Z170" s="563">
        <f t="shared" si="361"/>
        <v>0</v>
      </c>
      <c r="AA170" s="564">
        <f t="shared" si="376"/>
        <v>0</v>
      </c>
      <c r="AB170" s="576">
        <f t="shared" si="380"/>
        <v>0</v>
      </c>
      <c r="AC170" s="576">
        <f t="shared" si="381"/>
        <v>14.9606244</v>
      </c>
      <c r="AD170" s="415">
        <v>1.25</v>
      </c>
      <c r="AE170" s="417">
        <v>1.5</v>
      </c>
      <c r="AF170" s="419">
        <v>2</v>
      </c>
      <c r="AG170" s="416">
        <f t="shared" si="394"/>
        <v>18.7007805</v>
      </c>
      <c r="AH170" s="418">
        <f t="shared" si="395"/>
        <v>22.440936600000001</v>
      </c>
      <c r="AI170" s="420">
        <f t="shared" si="331"/>
        <v>0</v>
      </c>
      <c r="AJ170" s="466">
        <f t="shared" si="396"/>
        <v>29.921248800000001</v>
      </c>
    </row>
    <row r="171" spans="2:36" ht="14.4" x14ac:dyDescent="0.3">
      <c r="B171" s="32">
        <v>24</v>
      </c>
      <c r="C171" s="261">
        <v>2</v>
      </c>
      <c r="D171" s="364">
        <v>40000</v>
      </c>
      <c r="E171" s="38">
        <f t="shared" si="382"/>
        <v>12</v>
      </c>
      <c r="F171" s="38">
        <f t="shared" si="383"/>
        <v>12</v>
      </c>
      <c r="G171" s="33">
        <v>750</v>
      </c>
      <c r="H171" s="38">
        <f t="shared" si="384"/>
        <v>53.333333333333336</v>
      </c>
      <c r="I171" s="32">
        <v>15</v>
      </c>
      <c r="J171" s="37">
        <f t="shared" si="385"/>
        <v>12</v>
      </c>
      <c r="K171" s="32">
        <v>5</v>
      </c>
      <c r="L171" s="37">
        <f t="shared" si="386"/>
        <v>10.020000000000001</v>
      </c>
      <c r="M171" s="32">
        <v>5</v>
      </c>
      <c r="N171" s="32">
        <f t="shared" si="387"/>
        <v>4.9800000000000004</v>
      </c>
      <c r="O171" s="37">
        <f t="shared" si="388"/>
        <v>12</v>
      </c>
      <c r="P171" s="39">
        <f t="shared" si="389"/>
        <v>694</v>
      </c>
      <c r="Q171" s="39">
        <f t="shared" si="390"/>
        <v>11.566666666666666</v>
      </c>
      <c r="R171" s="368">
        <f>'Costs per Hr-Mn-Sec'!$F$7</f>
        <v>0.463536</v>
      </c>
      <c r="S171" s="36">
        <f t="shared" si="391"/>
        <v>13.403916000000001</v>
      </c>
      <c r="T171" s="251">
        <f>'Production Times '!$D$12</f>
        <v>0.62577360000000004</v>
      </c>
      <c r="U171" s="252">
        <f>'Production Times '!$D$6</f>
        <v>0.4867128</v>
      </c>
      <c r="V171" s="253">
        <f>'Production Times '!$D$10</f>
        <v>0.15451200000000001</v>
      </c>
      <c r="W171" s="575">
        <f t="shared" si="392"/>
        <v>14.670914400000001</v>
      </c>
      <c r="X171" s="37"/>
      <c r="Y171" s="567">
        <f t="shared" si="393"/>
        <v>0</v>
      </c>
      <c r="Z171" s="563">
        <f t="shared" si="361"/>
        <v>0</v>
      </c>
      <c r="AA171" s="564">
        <f t="shared" si="376"/>
        <v>0</v>
      </c>
      <c r="AB171" s="576">
        <f t="shared" si="380"/>
        <v>0</v>
      </c>
      <c r="AC171" s="576">
        <f t="shared" si="381"/>
        <v>14.670914400000001</v>
      </c>
      <c r="AD171" s="415">
        <v>1.25</v>
      </c>
      <c r="AE171" s="417">
        <v>1.5</v>
      </c>
      <c r="AF171" s="419">
        <v>2</v>
      </c>
      <c r="AG171" s="416">
        <f t="shared" si="394"/>
        <v>18.338643000000001</v>
      </c>
      <c r="AH171" s="418">
        <f t="shared" si="395"/>
        <v>22.006371600000001</v>
      </c>
      <c r="AI171" s="420">
        <f t="shared" si="331"/>
        <v>0</v>
      </c>
      <c r="AJ171" s="466">
        <f t="shared" si="396"/>
        <v>29.341828800000002</v>
      </c>
    </row>
    <row r="172" spans="2:36" ht="14.4" x14ac:dyDescent="0.3">
      <c r="B172" s="32">
        <v>48</v>
      </c>
      <c r="C172" s="261">
        <v>2</v>
      </c>
      <c r="D172" s="364">
        <v>40000</v>
      </c>
      <c r="E172" s="38">
        <f t="shared" si="253"/>
        <v>24</v>
      </c>
      <c r="F172" s="38">
        <f t="shared" si="254"/>
        <v>24</v>
      </c>
      <c r="G172" s="33">
        <v>750</v>
      </c>
      <c r="H172" s="38">
        <f t="shared" si="255"/>
        <v>53.333333333333336</v>
      </c>
      <c r="I172" s="32">
        <v>15</v>
      </c>
      <c r="J172" s="37">
        <f t="shared" si="256"/>
        <v>24</v>
      </c>
      <c r="K172" s="32">
        <v>5</v>
      </c>
      <c r="L172" s="37">
        <f t="shared" si="257"/>
        <v>20.040000000000003</v>
      </c>
      <c r="M172" s="32">
        <v>5</v>
      </c>
      <c r="N172" s="32">
        <f t="shared" si="258"/>
        <v>9.9600000000000009</v>
      </c>
      <c r="O172" s="37">
        <f t="shared" si="259"/>
        <v>24</v>
      </c>
      <c r="P172" s="39">
        <f t="shared" si="260"/>
        <v>1373</v>
      </c>
      <c r="Q172" s="39">
        <f t="shared" si="261"/>
        <v>22.883333333333333</v>
      </c>
      <c r="R172" s="368">
        <f>'Costs per Hr-Mn-Sec'!$F$7</f>
        <v>0.463536</v>
      </c>
      <c r="S172" s="36">
        <f t="shared" si="262"/>
        <v>13.259061000000001</v>
      </c>
      <c r="T172" s="251">
        <f>'Production Times '!$D$12</f>
        <v>0.62577360000000004</v>
      </c>
      <c r="U172" s="252">
        <f>'Production Times '!$D$6</f>
        <v>0.4867128</v>
      </c>
      <c r="V172" s="253">
        <f>'Production Times '!$D$10</f>
        <v>0.15451200000000001</v>
      </c>
      <c r="W172" s="575">
        <f t="shared" si="392"/>
        <v>14.526059400000001</v>
      </c>
      <c r="X172" s="37"/>
      <c r="Y172" s="567">
        <f t="shared" si="393"/>
        <v>0</v>
      </c>
      <c r="Z172" s="563">
        <f t="shared" si="361"/>
        <v>0</v>
      </c>
      <c r="AA172" s="564">
        <f t="shared" si="376"/>
        <v>0</v>
      </c>
      <c r="AB172" s="576">
        <f t="shared" si="380"/>
        <v>0</v>
      </c>
      <c r="AC172" s="576">
        <f t="shared" si="381"/>
        <v>14.526059400000001</v>
      </c>
      <c r="AD172" s="415">
        <v>1.25</v>
      </c>
      <c r="AE172" s="417">
        <v>1.5</v>
      </c>
      <c r="AF172" s="419">
        <v>2</v>
      </c>
      <c r="AG172" s="416">
        <f t="shared" si="394"/>
        <v>18.157574250000003</v>
      </c>
      <c r="AH172" s="418">
        <f t="shared" si="395"/>
        <v>21.789089100000002</v>
      </c>
      <c r="AI172" s="420">
        <f t="shared" si="331"/>
        <v>0</v>
      </c>
      <c r="AJ172" s="466">
        <f t="shared" si="396"/>
        <v>29.052118800000002</v>
      </c>
    </row>
    <row r="173" spans="2:36" ht="14.4" x14ac:dyDescent="0.3">
      <c r="B173" s="32">
        <v>72</v>
      </c>
      <c r="C173" s="261">
        <v>2</v>
      </c>
      <c r="D173" s="364">
        <v>40000</v>
      </c>
      <c r="E173" s="38">
        <f t="shared" si="253"/>
        <v>36</v>
      </c>
      <c r="F173" s="38">
        <f t="shared" si="254"/>
        <v>36</v>
      </c>
      <c r="G173" s="33">
        <v>750</v>
      </c>
      <c r="H173" s="38">
        <f t="shared" si="255"/>
        <v>53.333333333333336</v>
      </c>
      <c r="I173" s="32">
        <v>15</v>
      </c>
      <c r="J173" s="37">
        <f t="shared" si="256"/>
        <v>36</v>
      </c>
      <c r="K173" s="32">
        <v>5</v>
      </c>
      <c r="L173" s="37">
        <f t="shared" si="257"/>
        <v>30.060000000000002</v>
      </c>
      <c r="M173" s="32">
        <v>5</v>
      </c>
      <c r="N173" s="32">
        <f t="shared" si="258"/>
        <v>14.940000000000001</v>
      </c>
      <c r="O173" s="37">
        <f t="shared" si="259"/>
        <v>36</v>
      </c>
      <c r="P173" s="39">
        <f t="shared" si="260"/>
        <v>2052</v>
      </c>
      <c r="Q173" s="39">
        <f t="shared" si="261"/>
        <v>34.200000000000003</v>
      </c>
      <c r="R173" s="368">
        <f>'Costs per Hr-Mn-Sec'!$F$7</f>
        <v>0.463536</v>
      </c>
      <c r="S173" s="36">
        <f t="shared" si="262"/>
        <v>13.210776000000001</v>
      </c>
      <c r="T173" s="251">
        <f>'Production Times '!$D$12</f>
        <v>0.62577360000000004</v>
      </c>
      <c r="U173" s="252">
        <f>'Production Times '!$D$6</f>
        <v>0.4867128</v>
      </c>
      <c r="V173" s="253">
        <f>'Production Times '!$D$10</f>
        <v>0.15451200000000001</v>
      </c>
      <c r="W173" s="575">
        <f t="shared" si="392"/>
        <v>14.477774400000001</v>
      </c>
      <c r="X173" s="37"/>
      <c r="Y173" s="567">
        <f t="shared" si="393"/>
        <v>0</v>
      </c>
      <c r="Z173" s="563">
        <f t="shared" si="361"/>
        <v>0</v>
      </c>
      <c r="AA173" s="564">
        <f t="shared" si="376"/>
        <v>0</v>
      </c>
      <c r="AB173" s="576">
        <f t="shared" ref="AB173:AB175" si="397">SUM(AA173)</f>
        <v>0</v>
      </c>
      <c r="AC173" s="576">
        <f t="shared" si="381"/>
        <v>14.477774400000001</v>
      </c>
      <c r="AD173" s="415">
        <v>1.25</v>
      </c>
      <c r="AE173" s="417">
        <v>1.5</v>
      </c>
      <c r="AF173" s="419">
        <v>2</v>
      </c>
      <c r="AG173" s="416">
        <f t="shared" si="394"/>
        <v>18.097218000000002</v>
      </c>
      <c r="AH173" s="418">
        <f t="shared" si="395"/>
        <v>21.716661600000002</v>
      </c>
      <c r="AI173" s="420">
        <f t="shared" si="331"/>
        <v>0</v>
      </c>
      <c r="AJ173" s="466">
        <f t="shared" si="396"/>
        <v>28.955548800000003</v>
      </c>
    </row>
    <row r="174" spans="2:36" ht="14.4" x14ac:dyDescent="0.3">
      <c r="B174" s="37">
        <v>144</v>
      </c>
      <c r="C174" s="261">
        <v>2</v>
      </c>
      <c r="D174" s="364">
        <v>40000</v>
      </c>
      <c r="E174" s="38">
        <f t="shared" si="253"/>
        <v>72</v>
      </c>
      <c r="F174" s="38">
        <f t="shared" si="254"/>
        <v>72</v>
      </c>
      <c r="G174" s="33">
        <v>750</v>
      </c>
      <c r="H174" s="38">
        <f t="shared" si="255"/>
        <v>53.333333333333336</v>
      </c>
      <c r="I174" s="32">
        <v>15</v>
      </c>
      <c r="J174" s="37">
        <f t="shared" si="256"/>
        <v>72</v>
      </c>
      <c r="K174" s="32">
        <v>5</v>
      </c>
      <c r="L174" s="37">
        <f t="shared" si="257"/>
        <v>60.120000000000005</v>
      </c>
      <c r="M174" s="32">
        <v>5</v>
      </c>
      <c r="N174" s="32">
        <f t="shared" si="258"/>
        <v>29.880000000000003</v>
      </c>
      <c r="O174" s="37">
        <f t="shared" si="259"/>
        <v>72</v>
      </c>
      <c r="P174" s="39">
        <f t="shared" si="260"/>
        <v>4089</v>
      </c>
      <c r="Q174" s="39">
        <f t="shared" si="261"/>
        <v>68.150000000000006</v>
      </c>
      <c r="R174" s="368">
        <f>'Costs per Hr-Mn-Sec'!$F$7</f>
        <v>0.463536</v>
      </c>
      <c r="S174" s="36">
        <f t="shared" si="262"/>
        <v>13.162490999999999</v>
      </c>
      <c r="T174" s="251">
        <f>'Production Times '!$D$12</f>
        <v>0.62577360000000004</v>
      </c>
      <c r="U174" s="252">
        <f>'Production Times '!$D$6</f>
        <v>0.4867128</v>
      </c>
      <c r="V174" s="253">
        <f>'Production Times '!$D$10</f>
        <v>0.15451200000000001</v>
      </c>
      <c r="W174" s="575">
        <f t="shared" si="392"/>
        <v>14.4294894</v>
      </c>
      <c r="X174" s="37"/>
      <c r="Y174" s="567">
        <f t="shared" si="393"/>
        <v>0</v>
      </c>
      <c r="Z174" s="563">
        <f t="shared" si="361"/>
        <v>0</v>
      </c>
      <c r="AA174" s="564">
        <f t="shared" si="376"/>
        <v>0</v>
      </c>
      <c r="AB174" s="576">
        <f t="shared" si="397"/>
        <v>0</v>
      </c>
      <c r="AC174" s="576">
        <f t="shared" si="381"/>
        <v>14.4294894</v>
      </c>
      <c r="AD174" s="415">
        <v>1.25</v>
      </c>
      <c r="AE174" s="417">
        <v>1.5</v>
      </c>
      <c r="AF174" s="419">
        <v>2</v>
      </c>
      <c r="AG174" s="416">
        <f t="shared" si="394"/>
        <v>18.03686175</v>
      </c>
      <c r="AH174" s="418">
        <f t="shared" si="395"/>
        <v>21.644234099999998</v>
      </c>
      <c r="AI174" s="420">
        <f t="shared" si="331"/>
        <v>0</v>
      </c>
      <c r="AJ174" s="466">
        <f t="shared" si="396"/>
        <v>28.858978799999999</v>
      </c>
    </row>
    <row r="175" spans="2:36" ht="14.4" x14ac:dyDescent="0.3">
      <c r="B175" s="37">
        <v>288</v>
      </c>
      <c r="C175" s="261">
        <v>2</v>
      </c>
      <c r="D175" s="364">
        <v>40000</v>
      </c>
      <c r="E175" s="38">
        <f t="shared" si="253"/>
        <v>144</v>
      </c>
      <c r="F175" s="38">
        <f t="shared" si="254"/>
        <v>144</v>
      </c>
      <c r="G175" s="33">
        <v>750</v>
      </c>
      <c r="H175" s="38">
        <f t="shared" si="255"/>
        <v>53.333333333333336</v>
      </c>
      <c r="I175" s="32">
        <v>15</v>
      </c>
      <c r="J175" s="37">
        <f t="shared" si="256"/>
        <v>144</v>
      </c>
      <c r="K175" s="32">
        <v>5</v>
      </c>
      <c r="L175" s="37">
        <f t="shared" si="257"/>
        <v>120.24000000000001</v>
      </c>
      <c r="M175" s="32">
        <v>5</v>
      </c>
      <c r="N175" s="32">
        <f t="shared" si="258"/>
        <v>59.760000000000005</v>
      </c>
      <c r="O175" s="37">
        <f t="shared" si="259"/>
        <v>144</v>
      </c>
      <c r="P175" s="39">
        <f t="shared" si="260"/>
        <v>8163</v>
      </c>
      <c r="Q175" s="39">
        <f t="shared" si="261"/>
        <v>136.05000000000001</v>
      </c>
      <c r="R175" s="368">
        <f>'Costs per Hr-Mn-Sec'!$F$7</f>
        <v>0.463536</v>
      </c>
      <c r="S175" s="36">
        <f t="shared" si="262"/>
        <v>13.138348499999999</v>
      </c>
      <c r="T175" s="251">
        <f>'Production Times '!$D$12</f>
        <v>0.62577360000000004</v>
      </c>
      <c r="U175" s="252">
        <f>'Production Times '!$D$6</f>
        <v>0.4867128</v>
      </c>
      <c r="V175" s="253">
        <f>'Production Times '!$D$10</f>
        <v>0.15451200000000001</v>
      </c>
      <c r="W175" s="575">
        <f t="shared" si="392"/>
        <v>14.4053469</v>
      </c>
      <c r="X175" s="37"/>
      <c r="Y175" s="567">
        <f t="shared" si="393"/>
        <v>0</v>
      </c>
      <c r="Z175" s="563">
        <f t="shared" si="361"/>
        <v>0</v>
      </c>
      <c r="AA175" s="564">
        <f t="shared" si="376"/>
        <v>0</v>
      </c>
      <c r="AB175" s="576">
        <f t="shared" si="397"/>
        <v>0</v>
      </c>
      <c r="AC175" s="576">
        <f t="shared" si="381"/>
        <v>14.4053469</v>
      </c>
      <c r="AD175" s="415">
        <v>1.25</v>
      </c>
      <c r="AE175" s="417">
        <v>1.5</v>
      </c>
      <c r="AF175" s="419">
        <v>2</v>
      </c>
      <c r="AG175" s="416">
        <f t="shared" si="394"/>
        <v>18.006683625000001</v>
      </c>
      <c r="AH175" s="418">
        <f t="shared" si="395"/>
        <v>21.60802035</v>
      </c>
      <c r="AI175" s="420">
        <f t="shared" si="331"/>
        <v>0</v>
      </c>
      <c r="AJ175" s="466">
        <f t="shared" si="396"/>
        <v>28.810693799999999</v>
      </c>
    </row>
    <row r="176" spans="2:36" ht="14.4" x14ac:dyDescent="0.3">
      <c r="B176" s="264">
        <v>1</v>
      </c>
      <c r="C176" s="254">
        <v>1</v>
      </c>
      <c r="D176" s="365">
        <v>45000</v>
      </c>
      <c r="E176" s="266">
        <f t="shared" si="253"/>
        <v>1</v>
      </c>
      <c r="F176" s="266">
        <f t="shared" si="254"/>
        <v>1</v>
      </c>
      <c r="G176" s="266">
        <v>750</v>
      </c>
      <c r="H176" s="266">
        <f t="shared" si="255"/>
        <v>60</v>
      </c>
      <c r="I176" s="264">
        <v>15</v>
      </c>
      <c r="J176" s="264">
        <f t="shared" si="256"/>
        <v>0.5</v>
      </c>
      <c r="K176" s="264">
        <v>5</v>
      </c>
      <c r="L176" s="264">
        <f t="shared" si="257"/>
        <v>0.83500000000000008</v>
      </c>
      <c r="M176" s="264">
        <v>5</v>
      </c>
      <c r="N176" s="264">
        <f t="shared" si="258"/>
        <v>0.41500000000000004</v>
      </c>
      <c r="O176" s="264">
        <f t="shared" si="259"/>
        <v>0.5</v>
      </c>
      <c r="P176" s="267">
        <f t="shared" si="260"/>
        <v>77.25</v>
      </c>
      <c r="Q176" s="267">
        <f t="shared" si="261"/>
        <v>1.2875000000000001</v>
      </c>
      <c r="R176" s="259">
        <f>'Costs per Hr-Mn-Sec'!$F$7</f>
        <v>0.463536</v>
      </c>
      <c r="S176" s="268">
        <f t="shared" si="262"/>
        <v>35.808155999999997</v>
      </c>
      <c r="T176" s="377">
        <f>'Production Times '!$D$12</f>
        <v>0.62577360000000004</v>
      </c>
      <c r="U176" s="378">
        <f>'Production Times '!$D$6</f>
        <v>0.4867128</v>
      </c>
      <c r="V176" s="264">
        <f>'Production Times '!$D$10</f>
        <v>0.15451200000000001</v>
      </c>
      <c r="W176" s="270">
        <f>SUM(S176:V176)</f>
        <v>37.075154399999995</v>
      </c>
      <c r="X176" s="264"/>
      <c r="Y176" s="568">
        <f t="shared" si="393"/>
        <v>0</v>
      </c>
      <c r="Z176" s="569">
        <f t="shared" si="361"/>
        <v>0</v>
      </c>
      <c r="AA176" s="570">
        <f t="shared" si="376"/>
        <v>0</v>
      </c>
      <c r="AB176" s="269">
        <f t="shared" ref="AB176:AB181" si="398">SUM(AA176)</f>
        <v>0</v>
      </c>
      <c r="AC176" s="269">
        <f>W176+AB176</f>
        <v>37.075154399999995</v>
      </c>
      <c r="AD176" s="421">
        <v>1.25</v>
      </c>
      <c r="AE176" s="421">
        <v>1.5</v>
      </c>
      <c r="AF176" s="421">
        <v>2</v>
      </c>
      <c r="AG176" s="270">
        <f t="shared" si="394"/>
        <v>46.343942999999996</v>
      </c>
      <c r="AH176" s="270">
        <f>AC176*AE176</f>
        <v>55.612731599999989</v>
      </c>
      <c r="AI176" s="422">
        <f t="shared" si="331"/>
        <v>0</v>
      </c>
      <c r="AJ176" s="270">
        <f>AC176*AF176</f>
        <v>74.150308799999991</v>
      </c>
    </row>
    <row r="177" spans="2:36" ht="14.4" x14ac:dyDescent="0.3">
      <c r="B177" s="32">
        <v>2</v>
      </c>
      <c r="C177" s="261">
        <v>2</v>
      </c>
      <c r="D177" s="364">
        <v>45000</v>
      </c>
      <c r="E177" s="38">
        <f t="shared" si="253"/>
        <v>1</v>
      </c>
      <c r="F177" s="38">
        <f t="shared" si="254"/>
        <v>1</v>
      </c>
      <c r="G177" s="33">
        <v>750</v>
      </c>
      <c r="H177" s="38">
        <f t="shared" si="255"/>
        <v>60</v>
      </c>
      <c r="I177" s="32">
        <v>15</v>
      </c>
      <c r="J177" s="37">
        <f t="shared" si="256"/>
        <v>1</v>
      </c>
      <c r="K177" s="32">
        <v>5</v>
      </c>
      <c r="L177" s="37">
        <f t="shared" si="257"/>
        <v>0.83500000000000008</v>
      </c>
      <c r="M177" s="32">
        <v>5</v>
      </c>
      <c r="N177" s="32">
        <f t="shared" si="258"/>
        <v>0.41500000000000004</v>
      </c>
      <c r="O177" s="37">
        <f t="shared" si="259"/>
        <v>1</v>
      </c>
      <c r="P177" s="39">
        <f t="shared" si="260"/>
        <v>78.25</v>
      </c>
      <c r="Q177" s="39">
        <f t="shared" si="261"/>
        <v>1.3041666666666667</v>
      </c>
      <c r="R177" s="368">
        <f>'Costs per Hr-Mn-Sec'!$F$7</f>
        <v>0.463536</v>
      </c>
      <c r="S177" s="36">
        <f t="shared" si="262"/>
        <v>18.135846000000001</v>
      </c>
      <c r="T177" s="251">
        <f>'Production Times '!$D$12</f>
        <v>0.62577360000000004</v>
      </c>
      <c r="U177" s="252">
        <f>'Production Times '!$D$6</f>
        <v>0.4867128</v>
      </c>
      <c r="V177" s="253">
        <f>'Production Times '!$D$10</f>
        <v>0.15451200000000001</v>
      </c>
      <c r="W177" s="575">
        <f>SUM(S177:V177)</f>
        <v>19.402844399999999</v>
      </c>
      <c r="X177" s="37"/>
      <c r="Y177" s="567">
        <f t="shared" si="393"/>
        <v>0</v>
      </c>
      <c r="Z177" s="563">
        <f t="shared" si="361"/>
        <v>0</v>
      </c>
      <c r="AA177" s="564">
        <f t="shared" si="376"/>
        <v>0</v>
      </c>
      <c r="AB177" s="576">
        <f t="shared" si="398"/>
        <v>0</v>
      </c>
      <c r="AC177" s="576">
        <f t="shared" ref="AC177:AC184" si="399">W177+AB177</f>
        <v>19.402844399999999</v>
      </c>
      <c r="AD177" s="415">
        <v>1.25</v>
      </c>
      <c r="AE177" s="417">
        <v>1.5</v>
      </c>
      <c r="AF177" s="419">
        <v>2</v>
      </c>
      <c r="AG177" s="416">
        <f t="shared" si="394"/>
        <v>24.253555499999997</v>
      </c>
      <c r="AH177" s="418">
        <f>AC177*AE177</f>
        <v>29.104266599999999</v>
      </c>
      <c r="AI177" s="420">
        <f t="shared" si="331"/>
        <v>0</v>
      </c>
      <c r="AJ177" s="466">
        <f>AC177*AF177</f>
        <v>38.805688799999999</v>
      </c>
    </row>
    <row r="178" spans="2:36" ht="14.4" x14ac:dyDescent="0.3">
      <c r="B178" s="32">
        <v>6</v>
      </c>
      <c r="C178" s="261">
        <v>2</v>
      </c>
      <c r="D178" s="364">
        <v>45000</v>
      </c>
      <c r="E178" s="38">
        <f t="shared" ref="E178:E180" si="400">B178/C178</f>
        <v>3</v>
      </c>
      <c r="F178" s="38">
        <f t="shared" ref="F178:F180" si="401">ROUNDUP(E178,0)</f>
        <v>3</v>
      </c>
      <c r="G178" s="33">
        <v>750</v>
      </c>
      <c r="H178" s="38">
        <f t="shared" ref="H178:H180" si="402">D178/G178</f>
        <v>60</v>
      </c>
      <c r="I178" s="32">
        <v>15</v>
      </c>
      <c r="J178" s="37">
        <f t="shared" ref="J178:J180" si="403">B178*0.5</f>
        <v>3</v>
      </c>
      <c r="K178" s="32">
        <v>5</v>
      </c>
      <c r="L178" s="37">
        <f t="shared" ref="L178:L180" si="404">(K178*0.167)*F178</f>
        <v>2.5050000000000003</v>
      </c>
      <c r="M178" s="32">
        <v>5</v>
      </c>
      <c r="N178" s="32">
        <f t="shared" ref="N178:N180" si="405">(M178*E178)*0.083</f>
        <v>1.2450000000000001</v>
      </c>
      <c r="O178" s="37">
        <f t="shared" ref="O178:O180" si="406">(0.5*C178)*F178</f>
        <v>3</v>
      </c>
      <c r="P178" s="39">
        <f t="shared" ref="P178:P180" si="407">(H178*F178)+(I178+J178+L178+N178+O178)</f>
        <v>204.75</v>
      </c>
      <c r="Q178" s="39">
        <f t="shared" ref="Q178:Q180" si="408">P178/60</f>
        <v>3.4125000000000001</v>
      </c>
      <c r="R178" s="368">
        <f>'Costs per Hr-Mn-Sec'!$F$7</f>
        <v>0.463536</v>
      </c>
      <c r="S178" s="36">
        <f t="shared" ref="S178:S180" si="409">(R178*P178)/B178</f>
        <v>15.818166</v>
      </c>
      <c r="T178" s="251">
        <f>'Production Times '!$D$12</f>
        <v>0.62577360000000004</v>
      </c>
      <c r="U178" s="252">
        <f>'Production Times '!$D$6</f>
        <v>0.4867128</v>
      </c>
      <c r="V178" s="253">
        <f>'Production Times '!$D$10</f>
        <v>0.15451200000000001</v>
      </c>
      <c r="W178" s="575">
        <f t="shared" ref="W178:W184" si="410">SUM(S178:V178)</f>
        <v>17.0851644</v>
      </c>
      <c r="X178" s="37"/>
      <c r="Y178" s="567">
        <f t="shared" si="393"/>
        <v>0</v>
      </c>
      <c r="Z178" s="563">
        <f t="shared" si="361"/>
        <v>0</v>
      </c>
      <c r="AA178" s="564">
        <f t="shared" si="376"/>
        <v>0</v>
      </c>
      <c r="AB178" s="576">
        <f t="shared" si="398"/>
        <v>0</v>
      </c>
      <c r="AC178" s="576">
        <f t="shared" si="399"/>
        <v>17.0851644</v>
      </c>
      <c r="AD178" s="415">
        <v>1.25</v>
      </c>
      <c r="AE178" s="417">
        <v>1.5</v>
      </c>
      <c r="AF178" s="419">
        <v>2</v>
      </c>
      <c r="AG178" s="416">
        <f t="shared" si="394"/>
        <v>21.356455499999999</v>
      </c>
      <c r="AH178" s="418">
        <f t="shared" ref="AH178:AH184" si="411">AC178*AE178</f>
        <v>25.627746600000002</v>
      </c>
      <c r="AI178" s="420">
        <f t="shared" si="331"/>
        <v>0</v>
      </c>
      <c r="AJ178" s="466">
        <f t="shared" ref="AJ178:AJ184" si="412">AC178*AF178</f>
        <v>34.1703288</v>
      </c>
    </row>
    <row r="179" spans="2:36" ht="14.4" x14ac:dyDescent="0.3">
      <c r="B179" s="32">
        <v>12</v>
      </c>
      <c r="C179" s="261">
        <v>2</v>
      </c>
      <c r="D179" s="364">
        <v>45000</v>
      </c>
      <c r="E179" s="38">
        <f t="shared" si="400"/>
        <v>6</v>
      </c>
      <c r="F179" s="38">
        <f t="shared" si="401"/>
        <v>6</v>
      </c>
      <c r="G179" s="33">
        <v>750</v>
      </c>
      <c r="H179" s="38">
        <f t="shared" si="402"/>
        <v>60</v>
      </c>
      <c r="I179" s="32">
        <v>15</v>
      </c>
      <c r="J179" s="37">
        <f t="shared" si="403"/>
        <v>6</v>
      </c>
      <c r="K179" s="32">
        <v>5</v>
      </c>
      <c r="L179" s="37">
        <f t="shared" si="404"/>
        <v>5.0100000000000007</v>
      </c>
      <c r="M179" s="32">
        <v>5</v>
      </c>
      <c r="N179" s="32">
        <f t="shared" si="405"/>
        <v>2.4900000000000002</v>
      </c>
      <c r="O179" s="37">
        <f t="shared" si="406"/>
        <v>6</v>
      </c>
      <c r="P179" s="39">
        <f t="shared" si="407"/>
        <v>394.5</v>
      </c>
      <c r="Q179" s="39">
        <f t="shared" si="408"/>
        <v>6.5750000000000002</v>
      </c>
      <c r="R179" s="368">
        <f>'Costs per Hr-Mn-Sec'!$F$7</f>
        <v>0.463536</v>
      </c>
      <c r="S179" s="36">
        <f t="shared" si="409"/>
        <v>15.238745999999999</v>
      </c>
      <c r="T179" s="251">
        <f>'Production Times '!$D$12</f>
        <v>0.62577360000000004</v>
      </c>
      <c r="U179" s="252">
        <f>'Production Times '!$D$6</f>
        <v>0.4867128</v>
      </c>
      <c r="V179" s="253">
        <f>'Production Times '!$D$10</f>
        <v>0.15451200000000001</v>
      </c>
      <c r="W179" s="575">
        <f t="shared" si="410"/>
        <v>16.505744400000001</v>
      </c>
      <c r="X179" s="37"/>
      <c r="Y179" s="567">
        <f t="shared" si="393"/>
        <v>0</v>
      </c>
      <c r="Z179" s="563">
        <f t="shared" si="361"/>
        <v>0</v>
      </c>
      <c r="AA179" s="564">
        <f t="shared" si="376"/>
        <v>0</v>
      </c>
      <c r="AB179" s="576">
        <f t="shared" si="398"/>
        <v>0</v>
      </c>
      <c r="AC179" s="576">
        <f t="shared" si="399"/>
        <v>16.505744400000001</v>
      </c>
      <c r="AD179" s="415">
        <v>1.25</v>
      </c>
      <c r="AE179" s="417">
        <v>1.5</v>
      </c>
      <c r="AF179" s="419">
        <v>2</v>
      </c>
      <c r="AG179" s="416">
        <f t="shared" si="394"/>
        <v>20.6321805</v>
      </c>
      <c r="AH179" s="418">
        <f t="shared" si="411"/>
        <v>24.758616600000003</v>
      </c>
      <c r="AI179" s="420">
        <f t="shared" si="331"/>
        <v>0</v>
      </c>
      <c r="AJ179" s="466">
        <f t="shared" si="412"/>
        <v>33.011488800000002</v>
      </c>
    </row>
    <row r="180" spans="2:36" ht="14.4" x14ac:dyDescent="0.3">
      <c r="B180" s="32">
        <v>24</v>
      </c>
      <c r="C180" s="261">
        <v>2</v>
      </c>
      <c r="D180" s="364">
        <v>45000</v>
      </c>
      <c r="E180" s="38">
        <f t="shared" si="400"/>
        <v>12</v>
      </c>
      <c r="F180" s="38">
        <f t="shared" si="401"/>
        <v>12</v>
      </c>
      <c r="G180" s="33">
        <v>750</v>
      </c>
      <c r="H180" s="38">
        <f t="shared" si="402"/>
        <v>60</v>
      </c>
      <c r="I180" s="32">
        <v>15</v>
      </c>
      <c r="J180" s="37">
        <f t="shared" si="403"/>
        <v>12</v>
      </c>
      <c r="K180" s="32">
        <v>5</v>
      </c>
      <c r="L180" s="37">
        <f t="shared" si="404"/>
        <v>10.020000000000001</v>
      </c>
      <c r="M180" s="32">
        <v>5</v>
      </c>
      <c r="N180" s="32">
        <f t="shared" si="405"/>
        <v>4.9800000000000004</v>
      </c>
      <c r="O180" s="37">
        <f t="shared" si="406"/>
        <v>12</v>
      </c>
      <c r="P180" s="39">
        <f t="shared" si="407"/>
        <v>774</v>
      </c>
      <c r="Q180" s="39">
        <f t="shared" si="408"/>
        <v>12.9</v>
      </c>
      <c r="R180" s="368">
        <f>'Costs per Hr-Mn-Sec'!$F$7</f>
        <v>0.463536</v>
      </c>
      <c r="S180" s="36">
        <f t="shared" si="409"/>
        <v>14.949036</v>
      </c>
      <c r="T180" s="251">
        <f>'Production Times '!$D$12</f>
        <v>0.62577360000000004</v>
      </c>
      <c r="U180" s="252">
        <f>'Production Times '!$D$6</f>
        <v>0.4867128</v>
      </c>
      <c r="V180" s="253">
        <f>'Production Times '!$D$10</f>
        <v>0.15451200000000001</v>
      </c>
      <c r="W180" s="575">
        <f t="shared" si="410"/>
        <v>16.216034400000002</v>
      </c>
      <c r="X180" s="37"/>
      <c r="Y180" s="567">
        <f t="shared" si="393"/>
        <v>0</v>
      </c>
      <c r="Z180" s="563">
        <f t="shared" si="361"/>
        <v>0</v>
      </c>
      <c r="AA180" s="564">
        <f t="shared" si="376"/>
        <v>0</v>
      </c>
      <c r="AB180" s="576">
        <f t="shared" si="398"/>
        <v>0</v>
      </c>
      <c r="AC180" s="576">
        <f t="shared" si="399"/>
        <v>16.216034400000002</v>
      </c>
      <c r="AD180" s="415">
        <v>1.25</v>
      </c>
      <c r="AE180" s="417">
        <v>1.5</v>
      </c>
      <c r="AF180" s="419">
        <v>2</v>
      </c>
      <c r="AG180" s="416">
        <f t="shared" si="394"/>
        <v>20.270043000000001</v>
      </c>
      <c r="AH180" s="418">
        <f t="shared" si="411"/>
        <v>24.324051600000004</v>
      </c>
      <c r="AI180" s="420">
        <f t="shared" si="331"/>
        <v>0</v>
      </c>
      <c r="AJ180" s="466">
        <f t="shared" si="412"/>
        <v>32.432068800000003</v>
      </c>
    </row>
    <row r="181" spans="2:36" ht="14.4" x14ac:dyDescent="0.3">
      <c r="B181" s="32">
        <v>48</v>
      </c>
      <c r="C181" s="261">
        <v>2</v>
      </c>
      <c r="D181" s="364">
        <v>45000</v>
      </c>
      <c r="E181" s="38">
        <f t="shared" si="253"/>
        <v>24</v>
      </c>
      <c r="F181" s="38">
        <f t="shared" si="254"/>
        <v>24</v>
      </c>
      <c r="G181" s="33">
        <v>750</v>
      </c>
      <c r="H181" s="38">
        <f t="shared" si="255"/>
        <v>60</v>
      </c>
      <c r="I181" s="32">
        <v>15</v>
      </c>
      <c r="J181" s="37">
        <f t="shared" si="256"/>
        <v>24</v>
      </c>
      <c r="K181" s="32">
        <v>5</v>
      </c>
      <c r="L181" s="37">
        <f t="shared" si="257"/>
        <v>20.040000000000003</v>
      </c>
      <c r="M181" s="32">
        <v>5</v>
      </c>
      <c r="N181" s="32">
        <f t="shared" si="258"/>
        <v>9.9600000000000009</v>
      </c>
      <c r="O181" s="37">
        <f t="shared" si="259"/>
        <v>24</v>
      </c>
      <c r="P181" s="39">
        <f t="shared" si="260"/>
        <v>1533</v>
      </c>
      <c r="Q181" s="39">
        <f t="shared" si="261"/>
        <v>25.55</v>
      </c>
      <c r="R181" s="368">
        <f>'Costs per Hr-Mn-Sec'!$F$7</f>
        <v>0.463536</v>
      </c>
      <c r="S181" s="36">
        <f t="shared" si="262"/>
        <v>14.804181</v>
      </c>
      <c r="T181" s="251">
        <f>'Production Times '!$D$12</f>
        <v>0.62577360000000004</v>
      </c>
      <c r="U181" s="252">
        <f>'Production Times '!$D$6</f>
        <v>0.4867128</v>
      </c>
      <c r="V181" s="253">
        <f>'Production Times '!$D$10</f>
        <v>0.15451200000000001</v>
      </c>
      <c r="W181" s="575">
        <f t="shared" si="410"/>
        <v>16.071179399999998</v>
      </c>
      <c r="X181" s="37"/>
      <c r="Y181" s="567">
        <f t="shared" si="393"/>
        <v>0</v>
      </c>
      <c r="Z181" s="563">
        <f t="shared" si="361"/>
        <v>0</v>
      </c>
      <c r="AA181" s="564">
        <f t="shared" si="376"/>
        <v>0</v>
      </c>
      <c r="AB181" s="576">
        <f t="shared" si="398"/>
        <v>0</v>
      </c>
      <c r="AC181" s="576">
        <f t="shared" si="399"/>
        <v>16.071179399999998</v>
      </c>
      <c r="AD181" s="415">
        <v>1.25</v>
      </c>
      <c r="AE181" s="417">
        <v>1.5</v>
      </c>
      <c r="AF181" s="419">
        <v>2</v>
      </c>
      <c r="AG181" s="416">
        <f t="shared" si="394"/>
        <v>20.08897425</v>
      </c>
      <c r="AH181" s="418">
        <f t="shared" si="411"/>
        <v>24.106769099999998</v>
      </c>
      <c r="AI181" s="420">
        <f t="shared" si="331"/>
        <v>0</v>
      </c>
      <c r="AJ181" s="466">
        <f t="shared" si="412"/>
        <v>32.142358799999997</v>
      </c>
    </row>
    <row r="182" spans="2:36" ht="14.4" x14ac:dyDescent="0.3">
      <c r="B182" s="32">
        <v>72</v>
      </c>
      <c r="C182" s="261">
        <v>2</v>
      </c>
      <c r="D182" s="364">
        <v>45000</v>
      </c>
      <c r="E182" s="38">
        <f t="shared" si="253"/>
        <v>36</v>
      </c>
      <c r="F182" s="38">
        <f t="shared" si="254"/>
        <v>36</v>
      </c>
      <c r="G182" s="33">
        <v>750</v>
      </c>
      <c r="H182" s="38">
        <f t="shared" si="255"/>
        <v>60</v>
      </c>
      <c r="I182" s="32">
        <v>15</v>
      </c>
      <c r="J182" s="37">
        <f t="shared" si="256"/>
        <v>36</v>
      </c>
      <c r="K182" s="32">
        <v>5</v>
      </c>
      <c r="L182" s="37">
        <f t="shared" si="257"/>
        <v>30.060000000000002</v>
      </c>
      <c r="M182" s="32">
        <v>5</v>
      </c>
      <c r="N182" s="32">
        <f t="shared" si="258"/>
        <v>14.940000000000001</v>
      </c>
      <c r="O182" s="37">
        <f t="shared" si="259"/>
        <v>36</v>
      </c>
      <c r="P182" s="39">
        <f t="shared" si="260"/>
        <v>2292</v>
      </c>
      <c r="Q182" s="39">
        <f t="shared" si="261"/>
        <v>38.200000000000003</v>
      </c>
      <c r="R182" s="368">
        <f>'Costs per Hr-Mn-Sec'!$F$7</f>
        <v>0.463536</v>
      </c>
      <c r="S182" s="36">
        <f t="shared" si="262"/>
        <v>14.755896</v>
      </c>
      <c r="T182" s="251">
        <f>'Production Times '!$D$12</f>
        <v>0.62577360000000004</v>
      </c>
      <c r="U182" s="252">
        <f>'Production Times '!$D$6</f>
        <v>0.4867128</v>
      </c>
      <c r="V182" s="253">
        <f>'Production Times '!$D$10</f>
        <v>0.15451200000000001</v>
      </c>
      <c r="W182" s="575">
        <f t="shared" si="410"/>
        <v>16.022894399999998</v>
      </c>
      <c r="X182" s="37"/>
      <c r="Y182" s="567">
        <f t="shared" si="393"/>
        <v>0</v>
      </c>
      <c r="Z182" s="563">
        <f t="shared" si="361"/>
        <v>0</v>
      </c>
      <c r="AA182" s="564">
        <f t="shared" si="376"/>
        <v>0</v>
      </c>
      <c r="AB182" s="576">
        <f t="shared" ref="AB182:AB184" si="413">SUM(AA182)</f>
        <v>0</v>
      </c>
      <c r="AC182" s="576">
        <f t="shared" si="399"/>
        <v>16.022894399999998</v>
      </c>
      <c r="AD182" s="415">
        <v>1.25</v>
      </c>
      <c r="AE182" s="417">
        <v>1.5</v>
      </c>
      <c r="AF182" s="419">
        <v>2</v>
      </c>
      <c r="AG182" s="416">
        <f t="shared" si="394"/>
        <v>20.028617999999998</v>
      </c>
      <c r="AH182" s="418">
        <f t="shared" si="411"/>
        <v>24.034341599999998</v>
      </c>
      <c r="AI182" s="420">
        <f t="shared" si="331"/>
        <v>0</v>
      </c>
      <c r="AJ182" s="466">
        <f t="shared" si="412"/>
        <v>32.045788799999997</v>
      </c>
    </row>
    <row r="183" spans="2:36" ht="14.4" x14ac:dyDescent="0.3">
      <c r="B183" s="37">
        <v>144</v>
      </c>
      <c r="C183" s="261">
        <v>2</v>
      </c>
      <c r="D183" s="364">
        <v>45000</v>
      </c>
      <c r="E183" s="38">
        <f t="shared" si="253"/>
        <v>72</v>
      </c>
      <c r="F183" s="38">
        <f t="shared" si="254"/>
        <v>72</v>
      </c>
      <c r="G183" s="33">
        <v>750</v>
      </c>
      <c r="H183" s="38">
        <f t="shared" si="255"/>
        <v>60</v>
      </c>
      <c r="I183" s="32">
        <v>15</v>
      </c>
      <c r="J183" s="37">
        <f t="shared" si="256"/>
        <v>72</v>
      </c>
      <c r="K183" s="32">
        <v>5</v>
      </c>
      <c r="L183" s="37">
        <f t="shared" si="257"/>
        <v>60.120000000000005</v>
      </c>
      <c r="M183" s="32">
        <v>5</v>
      </c>
      <c r="N183" s="32">
        <f t="shared" si="258"/>
        <v>29.880000000000003</v>
      </c>
      <c r="O183" s="37">
        <f t="shared" si="259"/>
        <v>72</v>
      </c>
      <c r="P183" s="39">
        <f t="shared" si="260"/>
        <v>4569</v>
      </c>
      <c r="Q183" s="39">
        <f t="shared" si="261"/>
        <v>76.150000000000006</v>
      </c>
      <c r="R183" s="368">
        <f>'Costs per Hr-Mn-Sec'!$F$7</f>
        <v>0.463536</v>
      </c>
      <c r="S183" s="36">
        <f t="shared" si="262"/>
        <v>14.707611000000002</v>
      </c>
      <c r="T183" s="251">
        <f>'Production Times '!$D$12</f>
        <v>0.62577360000000004</v>
      </c>
      <c r="U183" s="252">
        <f>'Production Times '!$D$6</f>
        <v>0.4867128</v>
      </c>
      <c r="V183" s="253">
        <f>'Production Times '!$D$10</f>
        <v>0.15451200000000001</v>
      </c>
      <c r="W183" s="575">
        <f t="shared" si="410"/>
        <v>15.974609400000002</v>
      </c>
      <c r="X183" s="37"/>
      <c r="Y183" s="567">
        <f t="shared" si="393"/>
        <v>0</v>
      </c>
      <c r="Z183" s="563">
        <f t="shared" si="361"/>
        <v>0</v>
      </c>
      <c r="AA183" s="564">
        <f t="shared" si="376"/>
        <v>0</v>
      </c>
      <c r="AB183" s="576">
        <f t="shared" si="413"/>
        <v>0</v>
      </c>
      <c r="AC183" s="576">
        <f t="shared" si="399"/>
        <v>15.974609400000002</v>
      </c>
      <c r="AD183" s="415">
        <v>1.25</v>
      </c>
      <c r="AE183" s="417">
        <v>1.5</v>
      </c>
      <c r="AF183" s="419">
        <v>2</v>
      </c>
      <c r="AG183" s="416">
        <f t="shared" si="394"/>
        <v>19.968261750000003</v>
      </c>
      <c r="AH183" s="418">
        <f t="shared" si="411"/>
        <v>23.961914100000001</v>
      </c>
      <c r="AI183" s="420">
        <f t="shared" si="331"/>
        <v>0</v>
      </c>
      <c r="AJ183" s="466">
        <f t="shared" si="412"/>
        <v>31.949218800000004</v>
      </c>
    </row>
    <row r="184" spans="2:36" ht="14.4" x14ac:dyDescent="0.3">
      <c r="B184" s="37">
        <v>288</v>
      </c>
      <c r="C184" s="261">
        <v>2</v>
      </c>
      <c r="D184" s="364">
        <v>45000</v>
      </c>
      <c r="E184" s="38">
        <f t="shared" si="253"/>
        <v>144</v>
      </c>
      <c r="F184" s="38">
        <f t="shared" si="254"/>
        <v>144</v>
      </c>
      <c r="G184" s="33">
        <v>750</v>
      </c>
      <c r="H184" s="38">
        <f t="shared" si="255"/>
        <v>60</v>
      </c>
      <c r="I184" s="32">
        <v>15</v>
      </c>
      <c r="J184" s="37">
        <f t="shared" si="256"/>
        <v>144</v>
      </c>
      <c r="K184" s="32">
        <v>5</v>
      </c>
      <c r="L184" s="37">
        <f t="shared" si="257"/>
        <v>120.24000000000001</v>
      </c>
      <c r="M184" s="32">
        <v>5</v>
      </c>
      <c r="N184" s="32">
        <f t="shared" si="258"/>
        <v>59.760000000000005</v>
      </c>
      <c r="O184" s="37">
        <f t="shared" si="259"/>
        <v>144</v>
      </c>
      <c r="P184" s="39">
        <f t="shared" si="260"/>
        <v>9123</v>
      </c>
      <c r="Q184" s="39">
        <f t="shared" si="261"/>
        <v>152.05000000000001</v>
      </c>
      <c r="R184" s="368">
        <f>'Costs per Hr-Mn-Sec'!$F$7</f>
        <v>0.463536</v>
      </c>
      <c r="S184" s="36">
        <f t="shared" si="262"/>
        <v>14.6834685</v>
      </c>
      <c r="T184" s="251">
        <f>'Production Times '!$D$12</f>
        <v>0.62577360000000004</v>
      </c>
      <c r="U184" s="252">
        <f>'Production Times '!$D$6</f>
        <v>0.4867128</v>
      </c>
      <c r="V184" s="253">
        <f>'Production Times '!$D$10</f>
        <v>0.15451200000000001</v>
      </c>
      <c r="W184" s="575">
        <f t="shared" si="410"/>
        <v>15.9504669</v>
      </c>
      <c r="X184" s="37"/>
      <c r="Y184" s="567">
        <f t="shared" si="393"/>
        <v>0</v>
      </c>
      <c r="Z184" s="563">
        <f t="shared" si="361"/>
        <v>0</v>
      </c>
      <c r="AA184" s="564">
        <f t="shared" si="376"/>
        <v>0</v>
      </c>
      <c r="AB184" s="576">
        <f t="shared" si="413"/>
        <v>0</v>
      </c>
      <c r="AC184" s="576">
        <f t="shared" si="399"/>
        <v>15.9504669</v>
      </c>
      <c r="AD184" s="415">
        <v>1.25</v>
      </c>
      <c r="AE184" s="417">
        <v>1.5</v>
      </c>
      <c r="AF184" s="419">
        <v>2</v>
      </c>
      <c r="AG184" s="416">
        <f t="shared" si="394"/>
        <v>19.938083625000001</v>
      </c>
      <c r="AH184" s="418">
        <f t="shared" si="411"/>
        <v>23.92570035</v>
      </c>
      <c r="AI184" s="420">
        <f t="shared" si="331"/>
        <v>0</v>
      </c>
      <c r="AJ184" s="466">
        <f t="shared" si="412"/>
        <v>31.900933800000001</v>
      </c>
    </row>
    <row r="185" spans="2:36" ht="14.4" x14ac:dyDescent="0.3">
      <c r="B185" s="264">
        <v>1</v>
      </c>
      <c r="C185" s="254">
        <v>1</v>
      </c>
      <c r="D185" s="365">
        <v>50000</v>
      </c>
      <c r="E185" s="266">
        <f t="shared" si="253"/>
        <v>1</v>
      </c>
      <c r="F185" s="266">
        <f t="shared" si="254"/>
        <v>1</v>
      </c>
      <c r="G185" s="266">
        <v>750</v>
      </c>
      <c r="H185" s="266">
        <f t="shared" si="255"/>
        <v>66.666666666666671</v>
      </c>
      <c r="I185" s="264">
        <v>15</v>
      </c>
      <c r="J185" s="264">
        <f t="shared" si="256"/>
        <v>0.5</v>
      </c>
      <c r="K185" s="264">
        <v>5</v>
      </c>
      <c r="L185" s="264">
        <f t="shared" si="257"/>
        <v>0.83500000000000008</v>
      </c>
      <c r="M185" s="264">
        <v>5</v>
      </c>
      <c r="N185" s="264">
        <f t="shared" si="258"/>
        <v>0.41500000000000004</v>
      </c>
      <c r="O185" s="264">
        <f t="shared" si="259"/>
        <v>0.5</v>
      </c>
      <c r="P185" s="267">
        <f t="shared" si="260"/>
        <v>83.916666666666671</v>
      </c>
      <c r="Q185" s="267">
        <f t="shared" si="261"/>
        <v>1.3986111111111112</v>
      </c>
      <c r="R185" s="259">
        <f>'Costs per Hr-Mn-Sec'!$F$7</f>
        <v>0.463536</v>
      </c>
      <c r="S185" s="268">
        <f t="shared" si="262"/>
        <v>38.898396000000005</v>
      </c>
      <c r="T185" s="377">
        <f>'Production Times '!$D$12</f>
        <v>0.62577360000000004</v>
      </c>
      <c r="U185" s="378">
        <f>'Production Times '!$D$6</f>
        <v>0.4867128</v>
      </c>
      <c r="V185" s="264">
        <f>'Production Times '!$D$10</f>
        <v>0.15451200000000001</v>
      </c>
      <c r="W185" s="270">
        <f>SUM(S185:V185)</f>
        <v>40.165394400000004</v>
      </c>
      <c r="X185" s="264"/>
      <c r="Y185" s="568">
        <f t="shared" si="393"/>
        <v>0</v>
      </c>
      <c r="Z185" s="569">
        <f t="shared" si="361"/>
        <v>0</v>
      </c>
      <c r="AA185" s="570">
        <f t="shared" si="376"/>
        <v>0</v>
      </c>
      <c r="AB185" s="269">
        <f t="shared" ref="AB185:AB190" si="414">SUM(AA185)</f>
        <v>0</v>
      </c>
      <c r="AC185" s="269">
        <f>W185+AB185</f>
        <v>40.165394400000004</v>
      </c>
      <c r="AD185" s="421">
        <v>1.25</v>
      </c>
      <c r="AE185" s="421">
        <v>1.5</v>
      </c>
      <c r="AF185" s="421">
        <v>2</v>
      </c>
      <c r="AG185" s="270">
        <f t="shared" si="394"/>
        <v>50.206743000000003</v>
      </c>
      <c r="AH185" s="270">
        <f>AC185*AE185</f>
        <v>60.248091600000009</v>
      </c>
      <c r="AI185" s="422">
        <f t="shared" si="331"/>
        <v>0</v>
      </c>
      <c r="AJ185" s="270">
        <f>AC185*AF185</f>
        <v>80.330788800000008</v>
      </c>
    </row>
    <row r="186" spans="2:36" ht="14.4" x14ac:dyDescent="0.3">
      <c r="B186" s="32">
        <v>2</v>
      </c>
      <c r="C186" s="261">
        <v>2</v>
      </c>
      <c r="D186" s="364">
        <v>50000</v>
      </c>
      <c r="E186" s="38">
        <f t="shared" si="253"/>
        <v>1</v>
      </c>
      <c r="F186" s="38">
        <f t="shared" si="254"/>
        <v>1</v>
      </c>
      <c r="G186" s="33">
        <v>750</v>
      </c>
      <c r="H186" s="38">
        <f t="shared" si="255"/>
        <v>66.666666666666671</v>
      </c>
      <c r="I186" s="32">
        <v>15</v>
      </c>
      <c r="J186" s="37">
        <f t="shared" si="256"/>
        <v>1</v>
      </c>
      <c r="K186" s="32">
        <v>5</v>
      </c>
      <c r="L186" s="37">
        <f t="shared" si="257"/>
        <v>0.83500000000000008</v>
      </c>
      <c r="M186" s="32">
        <v>5</v>
      </c>
      <c r="N186" s="32">
        <f t="shared" si="258"/>
        <v>0.41500000000000004</v>
      </c>
      <c r="O186" s="37">
        <f t="shared" si="259"/>
        <v>1</v>
      </c>
      <c r="P186" s="39">
        <f t="shared" si="260"/>
        <v>84.916666666666671</v>
      </c>
      <c r="Q186" s="39">
        <f t="shared" si="261"/>
        <v>1.4152777777777779</v>
      </c>
      <c r="R186" s="368">
        <f>'Costs per Hr-Mn-Sec'!$F$7</f>
        <v>0.463536</v>
      </c>
      <c r="S186" s="36">
        <f t="shared" si="262"/>
        <v>19.680966000000002</v>
      </c>
      <c r="T186" s="251">
        <f>'Production Times '!$D$12</f>
        <v>0.62577360000000004</v>
      </c>
      <c r="U186" s="252">
        <f>'Production Times '!$D$6</f>
        <v>0.4867128</v>
      </c>
      <c r="V186" s="253">
        <f>'Production Times '!$D$10</f>
        <v>0.15451200000000001</v>
      </c>
      <c r="W186" s="575">
        <f>SUM(S186:V186)</f>
        <v>20.9479644</v>
      </c>
      <c r="X186" s="37"/>
      <c r="Y186" s="567">
        <f t="shared" si="393"/>
        <v>0</v>
      </c>
      <c r="Z186" s="563">
        <f t="shared" si="361"/>
        <v>0</v>
      </c>
      <c r="AA186" s="564">
        <f t="shared" si="376"/>
        <v>0</v>
      </c>
      <c r="AB186" s="576">
        <f t="shared" si="414"/>
        <v>0</v>
      </c>
      <c r="AC186" s="576">
        <f t="shared" ref="AC186:AC193" si="415">W186+AB186</f>
        <v>20.9479644</v>
      </c>
      <c r="AD186" s="415">
        <v>1.25</v>
      </c>
      <c r="AE186" s="417">
        <v>1.5</v>
      </c>
      <c r="AF186" s="419">
        <v>2</v>
      </c>
      <c r="AG186" s="416">
        <f t="shared" si="394"/>
        <v>26.184955500000001</v>
      </c>
      <c r="AH186" s="418">
        <f>AC186*AE186</f>
        <v>31.421946599999998</v>
      </c>
      <c r="AI186" s="420">
        <f t="shared" si="331"/>
        <v>0</v>
      </c>
      <c r="AJ186" s="466">
        <f>AC186*AF186</f>
        <v>41.8959288</v>
      </c>
    </row>
    <row r="187" spans="2:36" ht="14.4" x14ac:dyDescent="0.3">
      <c r="B187" s="32">
        <v>6</v>
      </c>
      <c r="C187" s="261">
        <v>2</v>
      </c>
      <c r="D187" s="364">
        <v>50000</v>
      </c>
      <c r="E187" s="38">
        <f t="shared" ref="E187:E189" si="416">B187/C187</f>
        <v>3</v>
      </c>
      <c r="F187" s="38">
        <f t="shared" ref="F187:F189" si="417">ROUNDUP(E187,0)</f>
        <v>3</v>
      </c>
      <c r="G187" s="33">
        <v>750</v>
      </c>
      <c r="H187" s="38">
        <f t="shared" ref="H187:H189" si="418">D187/G187</f>
        <v>66.666666666666671</v>
      </c>
      <c r="I187" s="32">
        <v>15</v>
      </c>
      <c r="J187" s="37">
        <f t="shared" ref="J187:J189" si="419">B187*0.5</f>
        <v>3</v>
      </c>
      <c r="K187" s="32">
        <v>5</v>
      </c>
      <c r="L187" s="37">
        <f t="shared" ref="L187:L189" si="420">(K187*0.167)*F187</f>
        <v>2.5050000000000003</v>
      </c>
      <c r="M187" s="32">
        <v>5</v>
      </c>
      <c r="N187" s="32">
        <f t="shared" ref="N187:N189" si="421">(M187*E187)*0.083</f>
        <v>1.2450000000000001</v>
      </c>
      <c r="O187" s="37">
        <f t="shared" ref="O187:O189" si="422">(0.5*C187)*F187</f>
        <v>3</v>
      </c>
      <c r="P187" s="39">
        <f t="shared" ref="P187:P189" si="423">(H187*F187)+(I187+J187+L187+N187+O187)</f>
        <v>224.75</v>
      </c>
      <c r="Q187" s="39">
        <f t="shared" ref="Q187:Q189" si="424">P187/60</f>
        <v>3.7458333333333331</v>
      </c>
      <c r="R187" s="368">
        <f>'Costs per Hr-Mn-Sec'!$F$7</f>
        <v>0.463536</v>
      </c>
      <c r="S187" s="36">
        <f t="shared" ref="S187:S189" si="425">(R187*P187)/B187</f>
        <v>17.363285999999999</v>
      </c>
      <c r="T187" s="251">
        <f>'Production Times '!$D$12</f>
        <v>0.62577360000000004</v>
      </c>
      <c r="U187" s="252">
        <f>'Production Times '!$D$6</f>
        <v>0.4867128</v>
      </c>
      <c r="V187" s="253">
        <f>'Production Times '!$D$10</f>
        <v>0.15451200000000001</v>
      </c>
      <c r="W187" s="575">
        <f t="shared" ref="W187:W193" si="426">SUM(S187:V187)</f>
        <v>18.630284399999997</v>
      </c>
      <c r="X187" s="37"/>
      <c r="Y187" s="567">
        <f t="shared" si="393"/>
        <v>0</v>
      </c>
      <c r="Z187" s="563">
        <f t="shared" si="361"/>
        <v>0</v>
      </c>
      <c r="AA187" s="564">
        <f t="shared" si="376"/>
        <v>0</v>
      </c>
      <c r="AB187" s="576">
        <f t="shared" si="414"/>
        <v>0</v>
      </c>
      <c r="AC187" s="576">
        <f t="shared" si="415"/>
        <v>18.630284399999997</v>
      </c>
      <c r="AD187" s="415">
        <v>1.25</v>
      </c>
      <c r="AE187" s="417">
        <v>1.5</v>
      </c>
      <c r="AF187" s="419">
        <v>2</v>
      </c>
      <c r="AG187" s="416">
        <f t="shared" si="394"/>
        <v>23.287855499999996</v>
      </c>
      <c r="AH187" s="418">
        <f t="shared" ref="AH187:AH193" si="427">AC187*AE187</f>
        <v>27.945426599999998</v>
      </c>
      <c r="AI187" s="420">
        <f t="shared" si="331"/>
        <v>0</v>
      </c>
      <c r="AJ187" s="466">
        <f t="shared" ref="AJ187:AJ193" si="428">AC187*AF187</f>
        <v>37.260568799999994</v>
      </c>
    </row>
    <row r="188" spans="2:36" ht="14.4" x14ac:dyDescent="0.3">
      <c r="B188" s="32">
        <v>12</v>
      </c>
      <c r="C188" s="261">
        <v>2</v>
      </c>
      <c r="D188" s="364">
        <v>50000</v>
      </c>
      <c r="E188" s="38">
        <f t="shared" si="416"/>
        <v>6</v>
      </c>
      <c r="F188" s="38">
        <f t="shared" si="417"/>
        <v>6</v>
      </c>
      <c r="G188" s="33">
        <v>750</v>
      </c>
      <c r="H188" s="38">
        <f t="shared" si="418"/>
        <v>66.666666666666671</v>
      </c>
      <c r="I188" s="32">
        <v>15</v>
      </c>
      <c r="J188" s="37">
        <f t="shared" si="419"/>
        <v>6</v>
      </c>
      <c r="K188" s="32">
        <v>5</v>
      </c>
      <c r="L188" s="37">
        <f t="shared" si="420"/>
        <v>5.0100000000000007</v>
      </c>
      <c r="M188" s="32">
        <v>5</v>
      </c>
      <c r="N188" s="32">
        <f t="shared" si="421"/>
        <v>2.4900000000000002</v>
      </c>
      <c r="O188" s="37">
        <f t="shared" si="422"/>
        <v>6</v>
      </c>
      <c r="P188" s="39">
        <f t="shared" si="423"/>
        <v>434.5</v>
      </c>
      <c r="Q188" s="39">
        <f t="shared" si="424"/>
        <v>7.2416666666666663</v>
      </c>
      <c r="R188" s="368">
        <f>'Costs per Hr-Mn-Sec'!$F$7</f>
        <v>0.463536</v>
      </c>
      <c r="S188" s="36">
        <f t="shared" si="425"/>
        <v>16.783866</v>
      </c>
      <c r="T188" s="251">
        <f>'Production Times '!$D$12</f>
        <v>0.62577360000000004</v>
      </c>
      <c r="U188" s="252">
        <f>'Production Times '!$D$6</f>
        <v>0.4867128</v>
      </c>
      <c r="V188" s="253">
        <f>'Production Times '!$D$10</f>
        <v>0.15451200000000001</v>
      </c>
      <c r="W188" s="575">
        <f t="shared" si="426"/>
        <v>18.050864399999998</v>
      </c>
      <c r="X188" s="37"/>
      <c r="Y188" s="567">
        <f t="shared" si="393"/>
        <v>0</v>
      </c>
      <c r="Z188" s="563">
        <f t="shared" si="361"/>
        <v>0</v>
      </c>
      <c r="AA188" s="564">
        <f t="shared" si="376"/>
        <v>0</v>
      </c>
      <c r="AB188" s="576">
        <f t="shared" si="414"/>
        <v>0</v>
      </c>
      <c r="AC188" s="576">
        <f t="shared" si="415"/>
        <v>18.050864399999998</v>
      </c>
      <c r="AD188" s="415">
        <v>1.25</v>
      </c>
      <c r="AE188" s="417">
        <v>1.5</v>
      </c>
      <c r="AF188" s="419">
        <v>2</v>
      </c>
      <c r="AG188" s="416">
        <f t="shared" si="394"/>
        <v>22.563580499999997</v>
      </c>
      <c r="AH188" s="418">
        <f t="shared" si="427"/>
        <v>27.076296599999999</v>
      </c>
      <c r="AI188" s="420">
        <f t="shared" si="331"/>
        <v>0</v>
      </c>
      <c r="AJ188" s="466">
        <f t="shared" si="428"/>
        <v>36.101728799999997</v>
      </c>
    </row>
    <row r="189" spans="2:36" ht="14.4" x14ac:dyDescent="0.3">
      <c r="B189" s="32">
        <v>24</v>
      </c>
      <c r="C189" s="261">
        <v>2</v>
      </c>
      <c r="D189" s="364">
        <v>50000</v>
      </c>
      <c r="E189" s="38">
        <f t="shared" si="416"/>
        <v>12</v>
      </c>
      <c r="F189" s="38">
        <f t="shared" si="417"/>
        <v>12</v>
      </c>
      <c r="G189" s="33">
        <v>750</v>
      </c>
      <c r="H189" s="38">
        <f t="shared" si="418"/>
        <v>66.666666666666671</v>
      </c>
      <c r="I189" s="32">
        <v>15</v>
      </c>
      <c r="J189" s="37">
        <f t="shared" si="419"/>
        <v>12</v>
      </c>
      <c r="K189" s="32">
        <v>5</v>
      </c>
      <c r="L189" s="37">
        <f t="shared" si="420"/>
        <v>10.020000000000001</v>
      </c>
      <c r="M189" s="32">
        <v>5</v>
      </c>
      <c r="N189" s="32">
        <f t="shared" si="421"/>
        <v>4.9800000000000004</v>
      </c>
      <c r="O189" s="37">
        <f t="shared" si="422"/>
        <v>12</v>
      </c>
      <c r="P189" s="39">
        <f t="shared" si="423"/>
        <v>854</v>
      </c>
      <c r="Q189" s="39">
        <f t="shared" si="424"/>
        <v>14.233333333333333</v>
      </c>
      <c r="R189" s="368">
        <f>'Costs per Hr-Mn-Sec'!$F$7</f>
        <v>0.463536</v>
      </c>
      <c r="S189" s="36">
        <f t="shared" si="425"/>
        <v>16.494156</v>
      </c>
      <c r="T189" s="251">
        <f>'Production Times '!$D$12</f>
        <v>0.62577360000000004</v>
      </c>
      <c r="U189" s="252">
        <f>'Production Times '!$D$6</f>
        <v>0.4867128</v>
      </c>
      <c r="V189" s="253">
        <f>'Production Times '!$D$10</f>
        <v>0.15451200000000001</v>
      </c>
      <c r="W189" s="575">
        <f t="shared" si="426"/>
        <v>17.761154399999999</v>
      </c>
      <c r="X189" s="37"/>
      <c r="Y189" s="567">
        <f t="shared" si="393"/>
        <v>0</v>
      </c>
      <c r="Z189" s="563">
        <f t="shared" si="361"/>
        <v>0</v>
      </c>
      <c r="AA189" s="564">
        <f t="shared" si="376"/>
        <v>0</v>
      </c>
      <c r="AB189" s="576">
        <f t="shared" si="414"/>
        <v>0</v>
      </c>
      <c r="AC189" s="576">
        <f t="shared" si="415"/>
        <v>17.761154399999999</v>
      </c>
      <c r="AD189" s="415">
        <v>1.25</v>
      </c>
      <c r="AE189" s="417">
        <v>1.5</v>
      </c>
      <c r="AF189" s="419">
        <v>2</v>
      </c>
      <c r="AG189" s="416">
        <f t="shared" si="394"/>
        <v>22.201442999999998</v>
      </c>
      <c r="AH189" s="418">
        <f t="shared" si="427"/>
        <v>26.6417316</v>
      </c>
      <c r="AI189" s="420">
        <f t="shared" si="331"/>
        <v>0</v>
      </c>
      <c r="AJ189" s="466">
        <f t="shared" si="428"/>
        <v>35.522308799999998</v>
      </c>
    </row>
    <row r="190" spans="2:36" ht="14.4" x14ac:dyDescent="0.3">
      <c r="B190" s="32">
        <v>48</v>
      </c>
      <c r="C190" s="261">
        <v>2</v>
      </c>
      <c r="D190" s="364">
        <v>50000</v>
      </c>
      <c r="E190" s="38">
        <f t="shared" si="253"/>
        <v>24</v>
      </c>
      <c r="F190" s="38">
        <f t="shared" si="254"/>
        <v>24</v>
      </c>
      <c r="G190" s="33">
        <v>750</v>
      </c>
      <c r="H190" s="38">
        <f t="shared" si="255"/>
        <v>66.666666666666671</v>
      </c>
      <c r="I190" s="32">
        <v>15</v>
      </c>
      <c r="J190" s="37">
        <f t="shared" si="256"/>
        <v>24</v>
      </c>
      <c r="K190" s="32">
        <v>5</v>
      </c>
      <c r="L190" s="37">
        <f t="shared" si="257"/>
        <v>20.040000000000003</v>
      </c>
      <c r="M190" s="32">
        <v>5</v>
      </c>
      <c r="N190" s="32">
        <f t="shared" si="258"/>
        <v>9.9600000000000009</v>
      </c>
      <c r="O190" s="37">
        <f t="shared" si="259"/>
        <v>24</v>
      </c>
      <c r="P190" s="39">
        <f t="shared" si="260"/>
        <v>1693</v>
      </c>
      <c r="Q190" s="39">
        <f t="shared" si="261"/>
        <v>28.216666666666665</v>
      </c>
      <c r="R190" s="368">
        <f>'Costs per Hr-Mn-Sec'!$F$7</f>
        <v>0.463536</v>
      </c>
      <c r="S190" s="36">
        <f t="shared" si="262"/>
        <v>16.349301000000001</v>
      </c>
      <c r="T190" s="251">
        <f>'Production Times '!$D$12</f>
        <v>0.62577360000000004</v>
      </c>
      <c r="U190" s="252">
        <f>'Production Times '!$D$6</f>
        <v>0.4867128</v>
      </c>
      <c r="V190" s="253">
        <f>'Production Times '!$D$10</f>
        <v>0.15451200000000001</v>
      </c>
      <c r="W190" s="575">
        <f t="shared" si="426"/>
        <v>17.616299399999999</v>
      </c>
      <c r="X190" s="37"/>
      <c r="Y190" s="567">
        <f t="shared" si="393"/>
        <v>0</v>
      </c>
      <c r="Z190" s="563">
        <f t="shared" si="361"/>
        <v>0</v>
      </c>
      <c r="AA190" s="564">
        <f t="shared" si="376"/>
        <v>0</v>
      </c>
      <c r="AB190" s="576">
        <f t="shared" si="414"/>
        <v>0</v>
      </c>
      <c r="AC190" s="576">
        <f t="shared" si="415"/>
        <v>17.616299399999999</v>
      </c>
      <c r="AD190" s="415">
        <v>1.25</v>
      </c>
      <c r="AE190" s="417">
        <v>1.5</v>
      </c>
      <c r="AF190" s="419">
        <v>2</v>
      </c>
      <c r="AG190" s="416">
        <f t="shared" si="394"/>
        <v>22.02037425</v>
      </c>
      <c r="AH190" s="418">
        <f t="shared" si="427"/>
        <v>26.424449099999997</v>
      </c>
      <c r="AI190" s="420">
        <f t="shared" si="331"/>
        <v>0</v>
      </c>
      <c r="AJ190" s="466">
        <f t="shared" si="428"/>
        <v>35.232598799999998</v>
      </c>
    </row>
    <row r="191" spans="2:36" ht="14.4" x14ac:dyDescent="0.3">
      <c r="B191" s="32">
        <v>72</v>
      </c>
      <c r="C191" s="261">
        <v>2</v>
      </c>
      <c r="D191" s="364">
        <v>50000</v>
      </c>
      <c r="E191" s="38">
        <f t="shared" si="253"/>
        <v>36</v>
      </c>
      <c r="F191" s="38">
        <f t="shared" si="254"/>
        <v>36</v>
      </c>
      <c r="G191" s="33">
        <v>750</v>
      </c>
      <c r="H191" s="38">
        <f t="shared" si="255"/>
        <v>66.666666666666671</v>
      </c>
      <c r="I191" s="32">
        <v>15</v>
      </c>
      <c r="J191" s="37">
        <f t="shared" si="256"/>
        <v>36</v>
      </c>
      <c r="K191" s="32">
        <v>5</v>
      </c>
      <c r="L191" s="37">
        <f t="shared" si="257"/>
        <v>30.060000000000002</v>
      </c>
      <c r="M191" s="32">
        <v>5</v>
      </c>
      <c r="N191" s="32">
        <f t="shared" si="258"/>
        <v>14.940000000000001</v>
      </c>
      <c r="O191" s="37">
        <f t="shared" si="259"/>
        <v>36</v>
      </c>
      <c r="P191" s="39">
        <f t="shared" si="260"/>
        <v>2532</v>
      </c>
      <c r="Q191" s="39">
        <f t="shared" si="261"/>
        <v>42.2</v>
      </c>
      <c r="R191" s="368">
        <f>'Costs per Hr-Mn-Sec'!$F$7</f>
        <v>0.463536</v>
      </c>
      <c r="S191" s="36">
        <f t="shared" si="262"/>
        <v>16.301016000000001</v>
      </c>
      <c r="T191" s="251">
        <f>'Production Times '!$D$12</f>
        <v>0.62577360000000004</v>
      </c>
      <c r="U191" s="252">
        <f>'Production Times '!$D$6</f>
        <v>0.4867128</v>
      </c>
      <c r="V191" s="253">
        <f>'Production Times '!$D$10</f>
        <v>0.15451200000000001</v>
      </c>
      <c r="W191" s="575">
        <f t="shared" si="426"/>
        <v>17.568014399999999</v>
      </c>
      <c r="X191" s="37"/>
      <c r="Y191" s="567">
        <f t="shared" si="393"/>
        <v>0</v>
      </c>
      <c r="Z191" s="563">
        <f t="shared" si="361"/>
        <v>0</v>
      </c>
      <c r="AA191" s="564">
        <f t="shared" si="376"/>
        <v>0</v>
      </c>
      <c r="AB191" s="576">
        <f t="shared" ref="AB191:AB193" si="429">SUM(AA191)</f>
        <v>0</v>
      </c>
      <c r="AC191" s="576">
        <f t="shared" si="415"/>
        <v>17.568014399999999</v>
      </c>
      <c r="AD191" s="415">
        <v>1.25</v>
      </c>
      <c r="AE191" s="417">
        <v>1.5</v>
      </c>
      <c r="AF191" s="419">
        <v>2</v>
      </c>
      <c r="AG191" s="416">
        <f t="shared" si="394"/>
        <v>21.960017999999998</v>
      </c>
      <c r="AH191" s="418">
        <f t="shared" si="427"/>
        <v>26.3520216</v>
      </c>
      <c r="AI191" s="420">
        <f t="shared" si="331"/>
        <v>0</v>
      </c>
      <c r="AJ191" s="466">
        <f t="shared" si="428"/>
        <v>35.136028799999998</v>
      </c>
    </row>
    <row r="192" spans="2:36" ht="14.4" x14ac:dyDescent="0.3">
      <c r="B192" s="37">
        <v>144</v>
      </c>
      <c r="C192" s="261">
        <v>2</v>
      </c>
      <c r="D192" s="364">
        <v>50000</v>
      </c>
      <c r="E192" s="38">
        <f t="shared" si="253"/>
        <v>72</v>
      </c>
      <c r="F192" s="38">
        <f t="shared" si="254"/>
        <v>72</v>
      </c>
      <c r="G192" s="33">
        <v>750</v>
      </c>
      <c r="H192" s="38">
        <f t="shared" si="255"/>
        <v>66.666666666666671</v>
      </c>
      <c r="I192" s="32">
        <v>15</v>
      </c>
      <c r="J192" s="37">
        <f t="shared" si="256"/>
        <v>72</v>
      </c>
      <c r="K192" s="32">
        <v>5</v>
      </c>
      <c r="L192" s="37">
        <f t="shared" si="257"/>
        <v>60.120000000000005</v>
      </c>
      <c r="M192" s="32">
        <v>5</v>
      </c>
      <c r="N192" s="32">
        <f t="shared" si="258"/>
        <v>29.880000000000003</v>
      </c>
      <c r="O192" s="37">
        <f t="shared" si="259"/>
        <v>72</v>
      </c>
      <c r="P192" s="39">
        <f t="shared" si="260"/>
        <v>5049</v>
      </c>
      <c r="Q192" s="39">
        <f t="shared" si="261"/>
        <v>84.15</v>
      </c>
      <c r="R192" s="368">
        <f>'Costs per Hr-Mn-Sec'!$F$7</f>
        <v>0.463536</v>
      </c>
      <c r="S192" s="36">
        <f t="shared" si="262"/>
        <v>16.252730999999997</v>
      </c>
      <c r="T192" s="251">
        <f>'Production Times '!$D$12</f>
        <v>0.62577360000000004</v>
      </c>
      <c r="U192" s="252">
        <f>'Production Times '!$D$6</f>
        <v>0.4867128</v>
      </c>
      <c r="V192" s="253">
        <f>'Production Times '!$D$10</f>
        <v>0.15451200000000001</v>
      </c>
      <c r="W192" s="575">
        <f t="shared" si="426"/>
        <v>17.519729399999996</v>
      </c>
      <c r="X192" s="37"/>
      <c r="Y192" s="567">
        <f t="shared" si="393"/>
        <v>0</v>
      </c>
      <c r="Z192" s="563">
        <f t="shared" si="361"/>
        <v>0</v>
      </c>
      <c r="AA192" s="564">
        <f t="shared" si="376"/>
        <v>0</v>
      </c>
      <c r="AB192" s="576">
        <f t="shared" si="429"/>
        <v>0</v>
      </c>
      <c r="AC192" s="576">
        <f t="shared" si="415"/>
        <v>17.519729399999996</v>
      </c>
      <c r="AD192" s="415">
        <v>1.25</v>
      </c>
      <c r="AE192" s="417">
        <v>1.5</v>
      </c>
      <c r="AF192" s="419">
        <v>2</v>
      </c>
      <c r="AG192" s="416">
        <f t="shared" si="394"/>
        <v>21.899661749999993</v>
      </c>
      <c r="AH192" s="418">
        <f t="shared" si="427"/>
        <v>26.279594099999994</v>
      </c>
      <c r="AI192" s="420">
        <f t="shared" si="331"/>
        <v>0</v>
      </c>
      <c r="AJ192" s="466">
        <f t="shared" si="428"/>
        <v>35.039458799999991</v>
      </c>
    </row>
    <row r="193" spans="2:36" ht="14.4" x14ac:dyDescent="0.3">
      <c r="B193" s="37">
        <v>288</v>
      </c>
      <c r="C193" s="261">
        <v>2</v>
      </c>
      <c r="D193" s="364">
        <v>50000</v>
      </c>
      <c r="E193" s="38">
        <f t="shared" si="253"/>
        <v>144</v>
      </c>
      <c r="F193" s="38">
        <f t="shared" si="254"/>
        <v>144</v>
      </c>
      <c r="G193" s="33">
        <v>750</v>
      </c>
      <c r="H193" s="38">
        <f t="shared" si="255"/>
        <v>66.666666666666671</v>
      </c>
      <c r="I193" s="32">
        <v>15</v>
      </c>
      <c r="J193" s="37">
        <f t="shared" si="256"/>
        <v>144</v>
      </c>
      <c r="K193" s="32">
        <v>5</v>
      </c>
      <c r="L193" s="37">
        <f t="shared" si="257"/>
        <v>120.24000000000001</v>
      </c>
      <c r="M193" s="32">
        <v>5</v>
      </c>
      <c r="N193" s="32">
        <f t="shared" si="258"/>
        <v>59.760000000000005</v>
      </c>
      <c r="O193" s="37">
        <f t="shared" si="259"/>
        <v>144</v>
      </c>
      <c r="P193" s="39">
        <f t="shared" si="260"/>
        <v>10083</v>
      </c>
      <c r="Q193" s="39">
        <f t="shared" si="261"/>
        <v>168.05</v>
      </c>
      <c r="R193" s="368">
        <f>'Costs per Hr-Mn-Sec'!$F$7</f>
        <v>0.463536</v>
      </c>
      <c r="S193" s="36">
        <f t="shared" si="262"/>
        <v>16.228588500000001</v>
      </c>
      <c r="T193" s="251">
        <f>'Production Times '!$D$12</f>
        <v>0.62577360000000004</v>
      </c>
      <c r="U193" s="252">
        <f>'Production Times '!$D$6</f>
        <v>0.4867128</v>
      </c>
      <c r="V193" s="253">
        <f>'Production Times '!$D$10</f>
        <v>0.15451200000000001</v>
      </c>
      <c r="W193" s="575">
        <f t="shared" si="426"/>
        <v>17.495586899999999</v>
      </c>
      <c r="X193" s="37"/>
      <c r="Y193" s="567">
        <f t="shared" si="393"/>
        <v>0</v>
      </c>
      <c r="Z193" s="563">
        <f t="shared" si="361"/>
        <v>0</v>
      </c>
      <c r="AA193" s="564">
        <f t="shared" si="376"/>
        <v>0</v>
      </c>
      <c r="AB193" s="576">
        <f t="shared" si="429"/>
        <v>0</v>
      </c>
      <c r="AC193" s="576">
        <f t="shared" si="415"/>
        <v>17.495586899999999</v>
      </c>
      <c r="AD193" s="415">
        <v>1.25</v>
      </c>
      <c r="AE193" s="417">
        <v>1.5</v>
      </c>
      <c r="AF193" s="419">
        <v>2</v>
      </c>
      <c r="AG193" s="416">
        <f t="shared" si="394"/>
        <v>21.869483625000001</v>
      </c>
      <c r="AH193" s="418">
        <f t="shared" si="427"/>
        <v>26.243380349999999</v>
      </c>
      <c r="AI193" s="420">
        <f t="shared" si="331"/>
        <v>0</v>
      </c>
      <c r="AJ193" s="466">
        <f t="shared" si="428"/>
        <v>34.991173799999999</v>
      </c>
    </row>
    <row r="194" spans="2:36" ht="14.4" x14ac:dyDescent="0.3">
      <c r="B194" s="264">
        <v>1</v>
      </c>
      <c r="C194" s="254">
        <v>1</v>
      </c>
      <c r="D194" s="264">
        <v>60000</v>
      </c>
      <c r="E194" s="266">
        <f t="shared" si="253"/>
        <v>1</v>
      </c>
      <c r="F194" s="266">
        <f t="shared" si="254"/>
        <v>1</v>
      </c>
      <c r="G194" s="379">
        <v>750</v>
      </c>
      <c r="H194" s="266">
        <f t="shared" si="255"/>
        <v>80</v>
      </c>
      <c r="I194" s="264">
        <v>10</v>
      </c>
      <c r="J194" s="264">
        <f t="shared" si="256"/>
        <v>0.5</v>
      </c>
      <c r="K194" s="264">
        <v>5</v>
      </c>
      <c r="L194" s="264">
        <f t="shared" si="257"/>
        <v>0.83500000000000008</v>
      </c>
      <c r="M194" s="264">
        <v>5</v>
      </c>
      <c r="N194" s="264">
        <f t="shared" si="258"/>
        <v>0.41500000000000004</v>
      </c>
      <c r="O194" s="264">
        <f t="shared" si="259"/>
        <v>0.5</v>
      </c>
      <c r="P194" s="267">
        <f t="shared" si="260"/>
        <v>92.25</v>
      </c>
      <c r="Q194" s="267">
        <f t="shared" si="261"/>
        <v>1.5375000000000001</v>
      </c>
      <c r="R194" s="259">
        <f>'Costs per Hr-Mn-Sec'!$F$7</f>
        <v>0.463536</v>
      </c>
      <c r="S194" s="268">
        <f t="shared" ref="S194:S195" si="430">(R194*P194)/B194</f>
        <v>42.761195999999998</v>
      </c>
      <c r="T194" s="377">
        <f>'Production Times '!$D$12</f>
        <v>0.62577360000000004</v>
      </c>
      <c r="U194" s="378">
        <f>'Production Times '!$D$6</f>
        <v>0.4867128</v>
      </c>
      <c r="V194" s="264">
        <f>'Production Times '!$D$10</f>
        <v>0.15451200000000001</v>
      </c>
      <c r="W194" s="270">
        <f>SUM(S194:V194)</f>
        <v>44.028194399999997</v>
      </c>
      <c r="X194" s="264"/>
      <c r="Y194" s="568">
        <f t="shared" si="393"/>
        <v>0</v>
      </c>
      <c r="Z194" s="569">
        <f t="shared" si="361"/>
        <v>0</v>
      </c>
      <c r="AA194" s="570">
        <f t="shared" si="376"/>
        <v>0</v>
      </c>
      <c r="AB194" s="269">
        <f t="shared" ref="AB194:AB199" si="431">SUM(AA194)</f>
        <v>0</v>
      </c>
      <c r="AC194" s="269">
        <f>W194+AB194</f>
        <v>44.028194399999997</v>
      </c>
      <c r="AD194" s="421">
        <v>1.25</v>
      </c>
      <c r="AE194" s="421">
        <v>1.5</v>
      </c>
      <c r="AF194" s="421">
        <v>2</v>
      </c>
      <c r="AG194" s="270">
        <f t="shared" si="394"/>
        <v>55.035242999999994</v>
      </c>
      <c r="AH194" s="270">
        <f>AC194*AE194</f>
        <v>66.042291599999999</v>
      </c>
      <c r="AI194" s="422">
        <f t="shared" si="331"/>
        <v>0</v>
      </c>
      <c r="AJ194" s="270">
        <f>AC194*AF194</f>
        <v>88.056388799999993</v>
      </c>
    </row>
    <row r="195" spans="2:36" ht="14.4" x14ac:dyDescent="0.3">
      <c r="B195" s="375">
        <v>2</v>
      </c>
      <c r="C195" s="261">
        <v>2</v>
      </c>
      <c r="D195" s="32">
        <v>60000</v>
      </c>
      <c r="E195" s="38">
        <f>B195/C195</f>
        <v>1</v>
      </c>
      <c r="F195" s="38">
        <f>ROUNDUP(E195,0)</f>
        <v>1</v>
      </c>
      <c r="G195" s="376">
        <v>750</v>
      </c>
      <c r="H195" s="38">
        <f>D195/G195</f>
        <v>80</v>
      </c>
      <c r="I195" s="32">
        <v>10</v>
      </c>
      <c r="J195" s="37">
        <f>B195*0.5</f>
        <v>1</v>
      </c>
      <c r="K195" s="32">
        <v>5</v>
      </c>
      <c r="L195" s="37">
        <f>(K195*0.167)*F195</f>
        <v>0.83500000000000008</v>
      </c>
      <c r="M195" s="32">
        <v>5</v>
      </c>
      <c r="N195" s="32">
        <f>(M195*E195)*0.083</f>
        <v>0.41500000000000004</v>
      </c>
      <c r="O195" s="37">
        <f>(0.5*C195)*F195</f>
        <v>1</v>
      </c>
      <c r="P195" s="39">
        <f>(H195*F195)+(I195+J195+L195+N195+O195)</f>
        <v>93.25</v>
      </c>
      <c r="Q195" s="39">
        <f>P195/60</f>
        <v>1.5541666666666667</v>
      </c>
      <c r="R195" s="368">
        <f>'Costs per Hr-Mn-Sec'!$F$7</f>
        <v>0.463536</v>
      </c>
      <c r="S195" s="36">
        <f t="shared" si="430"/>
        <v>21.612366000000002</v>
      </c>
      <c r="T195" s="251">
        <f>'Production Times '!$D$12</f>
        <v>0.62577360000000004</v>
      </c>
      <c r="U195" s="252">
        <f>'Production Times '!$D$6</f>
        <v>0.4867128</v>
      </c>
      <c r="V195" s="253">
        <f>'Production Times '!$D$10</f>
        <v>0.15451200000000001</v>
      </c>
      <c r="W195" s="575">
        <f>SUM(S195:V195)</f>
        <v>22.8793644</v>
      </c>
      <c r="X195" s="37"/>
      <c r="Y195" s="567">
        <f t="shared" si="393"/>
        <v>0</v>
      </c>
      <c r="Z195" s="563">
        <f t="shared" si="361"/>
        <v>0</v>
      </c>
      <c r="AA195" s="564">
        <f t="shared" si="376"/>
        <v>0</v>
      </c>
      <c r="AB195" s="576">
        <f t="shared" si="431"/>
        <v>0</v>
      </c>
      <c r="AC195" s="576">
        <f t="shared" ref="AC195:AC202" si="432">W195+AB195</f>
        <v>22.8793644</v>
      </c>
      <c r="AD195" s="415">
        <v>1.25</v>
      </c>
      <c r="AE195" s="417">
        <v>1.5</v>
      </c>
      <c r="AF195" s="419">
        <v>2</v>
      </c>
      <c r="AG195" s="416">
        <f t="shared" si="394"/>
        <v>28.5992055</v>
      </c>
      <c r="AH195" s="418">
        <f>AC195*AE195</f>
        <v>34.3190466</v>
      </c>
      <c r="AI195" s="420">
        <f t="shared" si="331"/>
        <v>0</v>
      </c>
      <c r="AJ195" s="466">
        <f>AC195*AF195</f>
        <v>45.7587288</v>
      </c>
    </row>
    <row r="196" spans="2:36" ht="14.4" x14ac:dyDescent="0.3">
      <c r="B196" s="32">
        <v>6</v>
      </c>
      <c r="C196" s="261">
        <v>2</v>
      </c>
      <c r="D196" s="32">
        <v>60000</v>
      </c>
      <c r="E196" s="38">
        <f t="shared" ref="E196:E255" si="433">B196/C196</f>
        <v>3</v>
      </c>
      <c r="F196" s="38">
        <f t="shared" ref="F196:F255" si="434">ROUNDUP(E196,0)</f>
        <v>3</v>
      </c>
      <c r="G196" s="376">
        <v>750</v>
      </c>
      <c r="H196" s="38">
        <f t="shared" ref="H196:H255" si="435">D196/G196</f>
        <v>80</v>
      </c>
      <c r="I196" s="32">
        <v>10</v>
      </c>
      <c r="J196" s="37">
        <f t="shared" ref="J196:J255" si="436">B196*0.5</f>
        <v>3</v>
      </c>
      <c r="K196" s="32">
        <v>5</v>
      </c>
      <c r="L196" s="37">
        <f t="shared" ref="L196:L255" si="437">(K196*0.167)*F196</f>
        <v>2.5050000000000003</v>
      </c>
      <c r="M196" s="32">
        <v>5</v>
      </c>
      <c r="N196" s="32">
        <f t="shared" ref="N196:N255" si="438">(M196*E196)*0.083</f>
        <v>1.2450000000000001</v>
      </c>
      <c r="O196" s="37">
        <f t="shared" ref="O196:O255" si="439">(0.5*C196)*F196</f>
        <v>3</v>
      </c>
      <c r="P196" s="39">
        <f t="shared" ref="P196:P255" si="440">(H196*F196)+(I196+J196+L196+N196+O196)</f>
        <v>259.75</v>
      </c>
      <c r="Q196" s="39">
        <f t="shared" ref="Q196:Q255" si="441">P196/60</f>
        <v>4.3291666666666666</v>
      </c>
      <c r="R196" s="368">
        <f>'Costs per Hr-Mn-Sec'!$F$7</f>
        <v>0.463536</v>
      </c>
      <c r="S196" s="36">
        <f t="shared" ref="S196" si="442">(R196*P196)/B196</f>
        <v>20.067246000000001</v>
      </c>
      <c r="T196" s="251">
        <f>'Production Times '!$D$12</f>
        <v>0.62577360000000004</v>
      </c>
      <c r="U196" s="252">
        <f>'Production Times '!$D$6</f>
        <v>0.4867128</v>
      </c>
      <c r="V196" s="253">
        <f>'Production Times '!$D$10</f>
        <v>0.15451200000000001</v>
      </c>
      <c r="W196" s="575">
        <f t="shared" ref="W196:W202" si="443">SUM(S196:V196)</f>
        <v>21.334244399999999</v>
      </c>
      <c r="X196" s="37"/>
      <c r="Y196" s="567">
        <f t="shared" si="393"/>
        <v>0</v>
      </c>
      <c r="Z196" s="563">
        <f t="shared" si="361"/>
        <v>0</v>
      </c>
      <c r="AA196" s="564">
        <f t="shared" si="376"/>
        <v>0</v>
      </c>
      <c r="AB196" s="576">
        <f t="shared" si="431"/>
        <v>0</v>
      </c>
      <c r="AC196" s="576">
        <f t="shared" si="432"/>
        <v>21.334244399999999</v>
      </c>
      <c r="AD196" s="415">
        <v>1.25</v>
      </c>
      <c r="AE196" s="417">
        <v>1.5</v>
      </c>
      <c r="AF196" s="419">
        <v>2</v>
      </c>
      <c r="AG196" s="416">
        <f t="shared" si="394"/>
        <v>26.6678055</v>
      </c>
      <c r="AH196" s="418">
        <f t="shared" ref="AH196:AH202" si="444">AC196*AE196</f>
        <v>32.001366599999997</v>
      </c>
      <c r="AI196" s="420">
        <f t="shared" si="331"/>
        <v>0</v>
      </c>
      <c r="AJ196" s="466">
        <f t="shared" ref="AJ196:AJ202" si="445">AC196*AF196</f>
        <v>42.668488799999999</v>
      </c>
    </row>
    <row r="197" spans="2:36" ht="14.4" x14ac:dyDescent="0.3">
      <c r="B197" s="32">
        <v>12</v>
      </c>
      <c r="C197" s="261">
        <v>2</v>
      </c>
      <c r="D197" s="32">
        <v>60000</v>
      </c>
      <c r="E197" s="38">
        <f t="shared" si="433"/>
        <v>6</v>
      </c>
      <c r="F197" s="38">
        <f t="shared" si="434"/>
        <v>6</v>
      </c>
      <c r="G197" s="376">
        <v>750</v>
      </c>
      <c r="H197" s="38">
        <f t="shared" si="435"/>
        <v>80</v>
      </c>
      <c r="I197" s="32">
        <v>10</v>
      </c>
      <c r="J197" s="37">
        <f t="shared" si="436"/>
        <v>6</v>
      </c>
      <c r="K197" s="32">
        <v>5</v>
      </c>
      <c r="L197" s="37">
        <f t="shared" si="437"/>
        <v>5.0100000000000007</v>
      </c>
      <c r="M197" s="32">
        <v>5</v>
      </c>
      <c r="N197" s="32">
        <f t="shared" si="438"/>
        <v>2.4900000000000002</v>
      </c>
      <c r="O197" s="37">
        <f t="shared" si="439"/>
        <v>6</v>
      </c>
      <c r="P197" s="39">
        <f t="shared" si="440"/>
        <v>509.5</v>
      </c>
      <c r="Q197" s="39">
        <f t="shared" si="441"/>
        <v>8.4916666666666671</v>
      </c>
      <c r="R197" s="368">
        <f>'Costs per Hr-Mn-Sec'!$F$7</f>
        <v>0.463536</v>
      </c>
      <c r="S197" s="36">
        <f t="shared" ref="S197:S205" si="446">(R197*P197)/B197</f>
        <v>19.680966000000002</v>
      </c>
      <c r="T197" s="251">
        <f>'Production Times '!$D$12</f>
        <v>0.62577360000000004</v>
      </c>
      <c r="U197" s="252">
        <f>'Production Times '!$D$6</f>
        <v>0.4867128</v>
      </c>
      <c r="V197" s="253">
        <f>'Production Times '!$D$10</f>
        <v>0.15451200000000001</v>
      </c>
      <c r="W197" s="575">
        <f t="shared" si="443"/>
        <v>20.9479644</v>
      </c>
      <c r="X197" s="37"/>
      <c r="Y197" s="567">
        <f t="shared" si="393"/>
        <v>0</v>
      </c>
      <c r="Z197" s="563">
        <f t="shared" si="361"/>
        <v>0</v>
      </c>
      <c r="AA197" s="564">
        <f t="shared" si="376"/>
        <v>0</v>
      </c>
      <c r="AB197" s="576">
        <f t="shared" si="431"/>
        <v>0</v>
      </c>
      <c r="AC197" s="576">
        <f t="shared" si="432"/>
        <v>20.9479644</v>
      </c>
      <c r="AD197" s="415">
        <v>1.25</v>
      </c>
      <c r="AE197" s="417">
        <v>1.5</v>
      </c>
      <c r="AF197" s="419">
        <v>2</v>
      </c>
      <c r="AG197" s="416">
        <f t="shared" si="394"/>
        <v>26.184955500000001</v>
      </c>
      <c r="AH197" s="418">
        <f t="shared" si="444"/>
        <v>31.421946599999998</v>
      </c>
      <c r="AI197" s="420">
        <f t="shared" si="331"/>
        <v>0</v>
      </c>
      <c r="AJ197" s="466">
        <f t="shared" si="445"/>
        <v>41.8959288</v>
      </c>
    </row>
    <row r="198" spans="2:36" ht="14.4" x14ac:dyDescent="0.3">
      <c r="B198" s="32">
        <v>24</v>
      </c>
      <c r="C198" s="261">
        <v>2</v>
      </c>
      <c r="D198" s="32">
        <v>60000</v>
      </c>
      <c r="E198" s="38">
        <f t="shared" si="433"/>
        <v>12</v>
      </c>
      <c r="F198" s="38">
        <f t="shared" si="434"/>
        <v>12</v>
      </c>
      <c r="G198" s="376">
        <v>750</v>
      </c>
      <c r="H198" s="38">
        <f t="shared" si="435"/>
        <v>80</v>
      </c>
      <c r="I198" s="32">
        <v>10</v>
      </c>
      <c r="J198" s="37">
        <f t="shared" si="436"/>
        <v>12</v>
      </c>
      <c r="K198" s="32">
        <v>5</v>
      </c>
      <c r="L198" s="37">
        <f t="shared" si="437"/>
        <v>10.020000000000001</v>
      </c>
      <c r="M198" s="32">
        <v>5</v>
      </c>
      <c r="N198" s="32">
        <f t="shared" si="438"/>
        <v>4.9800000000000004</v>
      </c>
      <c r="O198" s="37">
        <f t="shared" si="439"/>
        <v>12</v>
      </c>
      <c r="P198" s="39">
        <f t="shared" si="440"/>
        <v>1009</v>
      </c>
      <c r="Q198" s="39">
        <f t="shared" si="441"/>
        <v>16.816666666666666</v>
      </c>
      <c r="R198" s="368">
        <f>'Costs per Hr-Mn-Sec'!$F$7</f>
        <v>0.463536</v>
      </c>
      <c r="S198" s="36">
        <f t="shared" si="446"/>
        <v>19.487826000000002</v>
      </c>
      <c r="T198" s="251">
        <f>'Production Times '!$D$12</f>
        <v>0.62577360000000004</v>
      </c>
      <c r="U198" s="252">
        <f>'Production Times '!$D$6</f>
        <v>0.4867128</v>
      </c>
      <c r="V198" s="253">
        <f>'Production Times '!$D$10</f>
        <v>0.15451200000000001</v>
      </c>
      <c r="W198" s="575">
        <f t="shared" si="443"/>
        <v>20.7548244</v>
      </c>
      <c r="X198" s="37"/>
      <c r="Y198" s="567">
        <f t="shared" si="393"/>
        <v>0</v>
      </c>
      <c r="Z198" s="563">
        <f t="shared" si="361"/>
        <v>0</v>
      </c>
      <c r="AA198" s="564">
        <f t="shared" si="376"/>
        <v>0</v>
      </c>
      <c r="AB198" s="576">
        <f t="shared" si="431"/>
        <v>0</v>
      </c>
      <c r="AC198" s="576">
        <f t="shared" si="432"/>
        <v>20.7548244</v>
      </c>
      <c r="AD198" s="415">
        <v>1.25</v>
      </c>
      <c r="AE198" s="417">
        <v>1.5</v>
      </c>
      <c r="AF198" s="419">
        <v>2</v>
      </c>
      <c r="AG198" s="416">
        <f t="shared" si="394"/>
        <v>25.943530500000001</v>
      </c>
      <c r="AH198" s="418">
        <f t="shared" si="444"/>
        <v>31.132236599999999</v>
      </c>
      <c r="AI198" s="420">
        <f t="shared" si="331"/>
        <v>0</v>
      </c>
      <c r="AJ198" s="466">
        <f t="shared" si="445"/>
        <v>41.509648800000001</v>
      </c>
    </row>
    <row r="199" spans="2:36" ht="14.4" x14ac:dyDescent="0.3">
      <c r="B199" s="32">
        <v>48</v>
      </c>
      <c r="C199" s="261">
        <v>2</v>
      </c>
      <c r="D199" s="32">
        <v>60000</v>
      </c>
      <c r="E199" s="38">
        <f t="shared" si="433"/>
        <v>24</v>
      </c>
      <c r="F199" s="38">
        <f t="shared" si="434"/>
        <v>24</v>
      </c>
      <c r="G199" s="376">
        <v>750</v>
      </c>
      <c r="H199" s="38">
        <f t="shared" si="435"/>
        <v>80</v>
      </c>
      <c r="I199" s="32">
        <v>10</v>
      </c>
      <c r="J199" s="37">
        <f t="shared" si="436"/>
        <v>24</v>
      </c>
      <c r="K199" s="32">
        <v>5</v>
      </c>
      <c r="L199" s="37">
        <f t="shared" si="437"/>
        <v>20.040000000000003</v>
      </c>
      <c r="M199" s="32">
        <v>5</v>
      </c>
      <c r="N199" s="32">
        <f t="shared" si="438"/>
        <v>9.9600000000000009</v>
      </c>
      <c r="O199" s="37">
        <f t="shared" si="439"/>
        <v>24</v>
      </c>
      <c r="P199" s="39">
        <f t="shared" si="440"/>
        <v>2008</v>
      </c>
      <c r="Q199" s="39">
        <f t="shared" si="441"/>
        <v>33.466666666666669</v>
      </c>
      <c r="R199" s="368">
        <f>'Costs per Hr-Mn-Sec'!$F$7</f>
        <v>0.463536</v>
      </c>
      <c r="S199" s="36">
        <f t="shared" si="446"/>
        <v>19.391256000000002</v>
      </c>
      <c r="T199" s="251">
        <f>'Production Times '!$D$12</f>
        <v>0.62577360000000004</v>
      </c>
      <c r="U199" s="252">
        <f>'Production Times '!$D$6</f>
        <v>0.4867128</v>
      </c>
      <c r="V199" s="253">
        <f>'Production Times '!$D$10</f>
        <v>0.15451200000000001</v>
      </c>
      <c r="W199" s="575">
        <f t="shared" si="443"/>
        <v>20.658254400000001</v>
      </c>
      <c r="X199" s="37"/>
      <c r="Y199" s="567">
        <f t="shared" si="393"/>
        <v>0</v>
      </c>
      <c r="Z199" s="563">
        <f t="shared" si="361"/>
        <v>0</v>
      </c>
      <c r="AA199" s="564">
        <f t="shared" si="376"/>
        <v>0</v>
      </c>
      <c r="AB199" s="576">
        <f t="shared" si="431"/>
        <v>0</v>
      </c>
      <c r="AC199" s="576">
        <f t="shared" si="432"/>
        <v>20.658254400000001</v>
      </c>
      <c r="AD199" s="415">
        <v>1.25</v>
      </c>
      <c r="AE199" s="417">
        <v>1.5</v>
      </c>
      <c r="AF199" s="419">
        <v>2</v>
      </c>
      <c r="AG199" s="416">
        <f t="shared" si="394"/>
        <v>25.822818000000002</v>
      </c>
      <c r="AH199" s="418">
        <f t="shared" si="444"/>
        <v>30.987381599999999</v>
      </c>
      <c r="AI199" s="420">
        <f t="shared" si="331"/>
        <v>0</v>
      </c>
      <c r="AJ199" s="466">
        <f t="shared" si="445"/>
        <v>41.316508800000001</v>
      </c>
    </row>
    <row r="200" spans="2:36" ht="14.4" x14ac:dyDescent="0.3">
      <c r="B200" s="37">
        <v>72</v>
      </c>
      <c r="C200" s="261">
        <v>2</v>
      </c>
      <c r="D200" s="32">
        <v>60000</v>
      </c>
      <c r="E200" s="38">
        <f t="shared" si="433"/>
        <v>36</v>
      </c>
      <c r="F200" s="38">
        <f t="shared" si="434"/>
        <v>36</v>
      </c>
      <c r="G200" s="376">
        <v>750</v>
      </c>
      <c r="H200" s="38">
        <f t="shared" si="435"/>
        <v>80</v>
      </c>
      <c r="I200" s="32">
        <v>10</v>
      </c>
      <c r="J200" s="37">
        <f t="shared" si="436"/>
        <v>36</v>
      </c>
      <c r="K200" s="32">
        <v>5</v>
      </c>
      <c r="L200" s="37">
        <f t="shared" si="437"/>
        <v>30.060000000000002</v>
      </c>
      <c r="M200" s="32">
        <v>5</v>
      </c>
      <c r="N200" s="32">
        <f t="shared" si="438"/>
        <v>14.940000000000001</v>
      </c>
      <c r="O200" s="37">
        <f t="shared" si="439"/>
        <v>36</v>
      </c>
      <c r="P200" s="39">
        <f t="shared" si="440"/>
        <v>3007</v>
      </c>
      <c r="Q200" s="39">
        <f t="shared" si="441"/>
        <v>50.116666666666667</v>
      </c>
      <c r="R200" s="368">
        <f>'Costs per Hr-Mn-Sec'!$F$7</f>
        <v>0.463536</v>
      </c>
      <c r="S200" s="36">
        <f t="shared" si="446"/>
        <v>19.359065999999999</v>
      </c>
      <c r="T200" s="251">
        <f>'Production Times '!$D$12</f>
        <v>0.62577360000000004</v>
      </c>
      <c r="U200" s="252">
        <f>'Production Times '!$D$6</f>
        <v>0.4867128</v>
      </c>
      <c r="V200" s="253">
        <f>'Production Times '!$D$10</f>
        <v>0.15451200000000001</v>
      </c>
      <c r="W200" s="575">
        <f t="shared" si="443"/>
        <v>20.626064399999997</v>
      </c>
      <c r="X200" s="37"/>
      <c r="Y200" s="567">
        <f t="shared" si="393"/>
        <v>0</v>
      </c>
      <c r="Z200" s="563">
        <f t="shared" si="361"/>
        <v>0</v>
      </c>
      <c r="AA200" s="564">
        <f t="shared" si="376"/>
        <v>0</v>
      </c>
      <c r="AB200" s="576">
        <f t="shared" ref="AB200:AB202" si="447">SUM(AA200)</f>
        <v>0</v>
      </c>
      <c r="AC200" s="576">
        <f t="shared" si="432"/>
        <v>20.626064399999997</v>
      </c>
      <c r="AD200" s="415">
        <v>1.25</v>
      </c>
      <c r="AE200" s="417">
        <v>1.5</v>
      </c>
      <c r="AF200" s="419">
        <v>2</v>
      </c>
      <c r="AG200" s="416">
        <f t="shared" si="394"/>
        <v>25.782580499999995</v>
      </c>
      <c r="AH200" s="418">
        <f t="shared" si="444"/>
        <v>30.939096599999996</v>
      </c>
      <c r="AI200" s="420">
        <f t="shared" si="331"/>
        <v>0</v>
      </c>
      <c r="AJ200" s="466">
        <f t="shared" si="445"/>
        <v>41.252128799999994</v>
      </c>
    </row>
    <row r="201" spans="2:36" ht="14.4" x14ac:dyDescent="0.3">
      <c r="B201" s="37">
        <v>144</v>
      </c>
      <c r="C201" s="261">
        <v>2</v>
      </c>
      <c r="D201" s="32">
        <v>60000</v>
      </c>
      <c r="E201" s="38">
        <f t="shared" si="433"/>
        <v>72</v>
      </c>
      <c r="F201" s="38">
        <f t="shared" si="434"/>
        <v>72</v>
      </c>
      <c r="G201" s="376">
        <v>750</v>
      </c>
      <c r="H201" s="38">
        <f t="shared" si="435"/>
        <v>80</v>
      </c>
      <c r="I201" s="32">
        <v>10</v>
      </c>
      <c r="J201" s="37">
        <f t="shared" si="436"/>
        <v>72</v>
      </c>
      <c r="K201" s="32">
        <v>5</v>
      </c>
      <c r="L201" s="37">
        <f t="shared" si="437"/>
        <v>60.120000000000005</v>
      </c>
      <c r="M201" s="32">
        <v>5</v>
      </c>
      <c r="N201" s="32">
        <f t="shared" si="438"/>
        <v>29.880000000000003</v>
      </c>
      <c r="O201" s="37">
        <f t="shared" si="439"/>
        <v>72</v>
      </c>
      <c r="P201" s="39">
        <f t="shared" si="440"/>
        <v>6004</v>
      </c>
      <c r="Q201" s="39">
        <f t="shared" si="441"/>
        <v>100.06666666666666</v>
      </c>
      <c r="R201" s="368">
        <f>'Costs per Hr-Mn-Sec'!$F$7</f>
        <v>0.463536</v>
      </c>
      <c r="S201" s="36">
        <f t="shared" si="446"/>
        <v>19.326875999999999</v>
      </c>
      <c r="T201" s="251">
        <f>'Production Times '!$D$12</f>
        <v>0.62577360000000004</v>
      </c>
      <c r="U201" s="252">
        <f>'Production Times '!$D$6</f>
        <v>0.4867128</v>
      </c>
      <c r="V201" s="253">
        <f>'Production Times '!$D$10</f>
        <v>0.15451200000000001</v>
      </c>
      <c r="W201" s="575">
        <f t="shared" si="443"/>
        <v>20.593874399999997</v>
      </c>
      <c r="X201" s="37"/>
      <c r="Y201" s="567">
        <f t="shared" si="393"/>
        <v>0</v>
      </c>
      <c r="Z201" s="563">
        <f t="shared" si="361"/>
        <v>0</v>
      </c>
      <c r="AA201" s="564">
        <f t="shared" si="376"/>
        <v>0</v>
      </c>
      <c r="AB201" s="576">
        <f t="shared" si="447"/>
        <v>0</v>
      </c>
      <c r="AC201" s="576">
        <f t="shared" si="432"/>
        <v>20.593874399999997</v>
      </c>
      <c r="AD201" s="415">
        <v>1.25</v>
      </c>
      <c r="AE201" s="417">
        <v>1.5</v>
      </c>
      <c r="AF201" s="419">
        <v>2</v>
      </c>
      <c r="AG201" s="416">
        <f t="shared" si="394"/>
        <v>25.742342999999998</v>
      </c>
      <c r="AH201" s="418">
        <f t="shared" si="444"/>
        <v>30.890811599999996</v>
      </c>
      <c r="AI201" s="420">
        <f t="shared" si="331"/>
        <v>0</v>
      </c>
      <c r="AJ201" s="466">
        <f t="shared" si="445"/>
        <v>41.187748799999994</v>
      </c>
    </row>
    <row r="202" spans="2:36" ht="14.4" x14ac:dyDescent="0.3">
      <c r="B202" s="37">
        <v>288</v>
      </c>
      <c r="C202" s="261">
        <v>2</v>
      </c>
      <c r="D202" s="32">
        <v>60000</v>
      </c>
      <c r="E202" s="38">
        <f>B202/C202</f>
        <v>144</v>
      </c>
      <c r="F202" s="38">
        <f>ROUNDUP(E202,0)</f>
        <v>144</v>
      </c>
      <c r="G202" s="376">
        <v>750</v>
      </c>
      <c r="H202" s="38">
        <f>D202/G202</f>
        <v>80</v>
      </c>
      <c r="I202" s="32">
        <v>10</v>
      </c>
      <c r="J202" s="37">
        <f>B202*0.5</f>
        <v>144</v>
      </c>
      <c r="K202" s="32">
        <v>5</v>
      </c>
      <c r="L202" s="37">
        <f>(K202*0.167)*F202</f>
        <v>120.24000000000001</v>
      </c>
      <c r="M202" s="32">
        <v>5</v>
      </c>
      <c r="N202" s="32">
        <f>(M202*E202)*0.083</f>
        <v>59.760000000000005</v>
      </c>
      <c r="O202" s="37">
        <f>(0.5*C202)*F202</f>
        <v>144</v>
      </c>
      <c r="P202" s="39">
        <f>(H202*F202)+(I202+J202+L202+N202+O202)</f>
        <v>11998</v>
      </c>
      <c r="Q202" s="39">
        <f>P202/60</f>
        <v>199.96666666666667</v>
      </c>
      <c r="R202" s="368">
        <f>'Costs per Hr-Mn-Sec'!$F$7</f>
        <v>0.463536</v>
      </c>
      <c r="S202" s="36">
        <f t="shared" si="446"/>
        <v>19.310781000000002</v>
      </c>
      <c r="T202" s="251">
        <f>'Production Times '!$D$12</f>
        <v>0.62577360000000004</v>
      </c>
      <c r="U202" s="252">
        <f>'Production Times '!$D$6</f>
        <v>0.4867128</v>
      </c>
      <c r="V202" s="253">
        <f>'Production Times '!$D$10</f>
        <v>0.15451200000000001</v>
      </c>
      <c r="W202" s="575">
        <f t="shared" si="443"/>
        <v>20.577779400000001</v>
      </c>
      <c r="X202" s="37"/>
      <c r="Y202" s="567">
        <f t="shared" si="393"/>
        <v>0</v>
      </c>
      <c r="Z202" s="563">
        <f t="shared" si="361"/>
        <v>0</v>
      </c>
      <c r="AA202" s="564">
        <f t="shared" si="376"/>
        <v>0</v>
      </c>
      <c r="AB202" s="576">
        <f t="shared" si="447"/>
        <v>0</v>
      </c>
      <c r="AC202" s="576">
        <f t="shared" si="432"/>
        <v>20.577779400000001</v>
      </c>
      <c r="AD202" s="415">
        <v>1.25</v>
      </c>
      <c r="AE202" s="417">
        <v>1.5</v>
      </c>
      <c r="AF202" s="419">
        <v>2</v>
      </c>
      <c r="AG202" s="416">
        <f t="shared" si="394"/>
        <v>25.72222425</v>
      </c>
      <c r="AH202" s="418">
        <f t="shared" si="444"/>
        <v>30.866669100000003</v>
      </c>
      <c r="AI202" s="420">
        <f t="shared" si="331"/>
        <v>0</v>
      </c>
      <c r="AJ202" s="466">
        <f t="shared" si="445"/>
        <v>41.155558800000001</v>
      </c>
    </row>
    <row r="203" spans="2:36" ht="14.4" x14ac:dyDescent="0.3">
      <c r="B203" s="264">
        <v>1</v>
      </c>
      <c r="C203" s="254">
        <v>1</v>
      </c>
      <c r="D203" s="264">
        <v>70000</v>
      </c>
      <c r="E203" s="266">
        <f t="shared" si="433"/>
        <v>1</v>
      </c>
      <c r="F203" s="266">
        <f t="shared" si="434"/>
        <v>1</v>
      </c>
      <c r="G203" s="379">
        <v>750</v>
      </c>
      <c r="H203" s="266">
        <f t="shared" si="435"/>
        <v>93.333333333333329</v>
      </c>
      <c r="I203" s="264">
        <v>10</v>
      </c>
      <c r="J203" s="264">
        <f t="shared" si="436"/>
        <v>0.5</v>
      </c>
      <c r="K203" s="264">
        <v>5</v>
      </c>
      <c r="L203" s="264">
        <f t="shared" si="437"/>
        <v>0.83500000000000008</v>
      </c>
      <c r="M203" s="264">
        <v>5</v>
      </c>
      <c r="N203" s="264">
        <f t="shared" si="438"/>
        <v>0.41500000000000004</v>
      </c>
      <c r="O203" s="264">
        <f t="shared" si="439"/>
        <v>0.5</v>
      </c>
      <c r="P203" s="267">
        <f t="shared" si="440"/>
        <v>105.58333333333333</v>
      </c>
      <c r="Q203" s="267">
        <f t="shared" si="441"/>
        <v>1.7597222222222222</v>
      </c>
      <c r="R203" s="259">
        <f>'Costs per Hr-Mn-Sec'!$F$7</f>
        <v>0.463536</v>
      </c>
      <c r="S203" s="268">
        <f t="shared" si="446"/>
        <v>48.941676000000001</v>
      </c>
      <c r="T203" s="377">
        <f>'Production Times '!$D$12</f>
        <v>0.62577360000000004</v>
      </c>
      <c r="U203" s="378">
        <f>'Production Times '!$D$6</f>
        <v>0.4867128</v>
      </c>
      <c r="V203" s="264">
        <f>'Production Times '!$D$10</f>
        <v>0.15451200000000001</v>
      </c>
      <c r="W203" s="270">
        <f>SUM(S203:V203)</f>
        <v>50.2086744</v>
      </c>
      <c r="X203" s="264"/>
      <c r="Y203" s="568">
        <f t="shared" si="393"/>
        <v>0</v>
      </c>
      <c r="Z203" s="569">
        <f t="shared" si="361"/>
        <v>0</v>
      </c>
      <c r="AA203" s="570">
        <f t="shared" si="376"/>
        <v>0</v>
      </c>
      <c r="AB203" s="269">
        <f t="shared" ref="AB203:AB208" si="448">SUM(AA203)</f>
        <v>0</v>
      </c>
      <c r="AC203" s="269">
        <f>W203+AB203</f>
        <v>50.2086744</v>
      </c>
      <c r="AD203" s="421">
        <v>1.25</v>
      </c>
      <c r="AE203" s="421">
        <v>1.5</v>
      </c>
      <c r="AF203" s="421">
        <v>2</v>
      </c>
      <c r="AG203" s="270">
        <f t="shared" si="394"/>
        <v>62.760843000000001</v>
      </c>
      <c r="AH203" s="270">
        <f>AC203*AE203</f>
        <v>75.313011599999996</v>
      </c>
      <c r="AI203" s="422">
        <f t="shared" si="331"/>
        <v>0</v>
      </c>
      <c r="AJ203" s="270">
        <f>AC203*AF203</f>
        <v>100.4173488</v>
      </c>
    </row>
    <row r="204" spans="2:36" ht="14.4" x14ac:dyDescent="0.3">
      <c r="B204" s="375">
        <v>2</v>
      </c>
      <c r="C204" s="261">
        <v>2</v>
      </c>
      <c r="D204" s="32">
        <v>70000</v>
      </c>
      <c r="E204" s="38">
        <f>B204/C204</f>
        <v>1</v>
      </c>
      <c r="F204" s="38">
        <f>ROUNDUP(E204,0)</f>
        <v>1</v>
      </c>
      <c r="G204" s="376">
        <v>750</v>
      </c>
      <c r="H204" s="38">
        <f>D204/G204</f>
        <v>93.333333333333329</v>
      </c>
      <c r="I204" s="32">
        <v>10</v>
      </c>
      <c r="J204" s="37">
        <f>B204*0.5</f>
        <v>1</v>
      </c>
      <c r="K204" s="32">
        <v>5</v>
      </c>
      <c r="L204" s="37">
        <f>(K204*0.167)*F204</f>
        <v>0.83500000000000008</v>
      </c>
      <c r="M204" s="32">
        <v>5</v>
      </c>
      <c r="N204" s="32">
        <f>(M204*E204)*0.083</f>
        <v>0.41500000000000004</v>
      </c>
      <c r="O204" s="37">
        <f>(0.5*C204)*F204</f>
        <v>1</v>
      </c>
      <c r="P204" s="39">
        <f>(H204*F204)+(I204+J204+L204+N204+O204)</f>
        <v>106.58333333333333</v>
      </c>
      <c r="Q204" s="39">
        <f>P204/60</f>
        <v>1.7763888888888888</v>
      </c>
      <c r="R204" s="368">
        <f>'Costs per Hr-Mn-Sec'!$F$7</f>
        <v>0.463536</v>
      </c>
      <c r="S204" s="36">
        <f t="shared" si="446"/>
        <v>24.702605999999999</v>
      </c>
      <c r="T204" s="251">
        <f>'Production Times '!$D$12</f>
        <v>0.62577360000000004</v>
      </c>
      <c r="U204" s="252">
        <f>'Production Times '!$D$6</f>
        <v>0.4867128</v>
      </c>
      <c r="V204" s="253">
        <f>'Production Times '!$D$10</f>
        <v>0.15451200000000001</v>
      </c>
      <c r="W204" s="575">
        <f>SUM(S204:V204)</f>
        <v>25.969604399999998</v>
      </c>
      <c r="X204" s="37"/>
      <c r="Y204" s="567">
        <f t="shared" si="393"/>
        <v>0</v>
      </c>
      <c r="Z204" s="563">
        <f t="shared" si="361"/>
        <v>0</v>
      </c>
      <c r="AA204" s="564">
        <f t="shared" si="376"/>
        <v>0</v>
      </c>
      <c r="AB204" s="576">
        <f t="shared" si="448"/>
        <v>0</v>
      </c>
      <c r="AC204" s="576">
        <f t="shared" ref="AC204:AC211" si="449">W204+AB204</f>
        <v>25.969604399999998</v>
      </c>
      <c r="AD204" s="415">
        <v>1.25</v>
      </c>
      <c r="AE204" s="417">
        <v>1.5</v>
      </c>
      <c r="AF204" s="419">
        <v>2</v>
      </c>
      <c r="AG204" s="416">
        <f t="shared" si="394"/>
        <v>32.462005499999997</v>
      </c>
      <c r="AH204" s="418">
        <f>AC204*AE204</f>
        <v>38.954406599999999</v>
      </c>
      <c r="AI204" s="420">
        <f t="shared" si="331"/>
        <v>0</v>
      </c>
      <c r="AJ204" s="466">
        <f>AC204*AF204</f>
        <v>51.939208799999996</v>
      </c>
    </row>
    <row r="205" spans="2:36" ht="14.4" x14ac:dyDescent="0.3">
      <c r="B205" s="32">
        <v>6</v>
      </c>
      <c r="C205" s="261">
        <v>2</v>
      </c>
      <c r="D205" s="32">
        <v>70000</v>
      </c>
      <c r="E205" s="38">
        <f t="shared" si="433"/>
        <v>3</v>
      </c>
      <c r="F205" s="38">
        <f t="shared" si="434"/>
        <v>3</v>
      </c>
      <c r="G205" s="376">
        <v>750</v>
      </c>
      <c r="H205" s="38">
        <f t="shared" si="435"/>
        <v>93.333333333333329</v>
      </c>
      <c r="I205" s="32">
        <v>10</v>
      </c>
      <c r="J205" s="37">
        <f t="shared" si="436"/>
        <v>3</v>
      </c>
      <c r="K205" s="32">
        <v>5</v>
      </c>
      <c r="L205" s="37">
        <f t="shared" si="437"/>
        <v>2.5050000000000003</v>
      </c>
      <c r="M205" s="32">
        <v>5</v>
      </c>
      <c r="N205" s="32">
        <f t="shared" si="438"/>
        <v>1.2450000000000001</v>
      </c>
      <c r="O205" s="37">
        <f t="shared" si="439"/>
        <v>3</v>
      </c>
      <c r="P205" s="39">
        <f t="shared" si="440"/>
        <v>299.75</v>
      </c>
      <c r="Q205" s="39">
        <f t="shared" si="441"/>
        <v>4.9958333333333336</v>
      </c>
      <c r="R205" s="368">
        <f>'Costs per Hr-Mn-Sec'!$F$7</f>
        <v>0.463536</v>
      </c>
      <c r="S205" s="36">
        <f t="shared" si="446"/>
        <v>23.157486000000002</v>
      </c>
      <c r="T205" s="251">
        <f>'Production Times '!$D$12</f>
        <v>0.62577360000000004</v>
      </c>
      <c r="U205" s="252">
        <f>'Production Times '!$D$6</f>
        <v>0.4867128</v>
      </c>
      <c r="V205" s="253">
        <f>'Production Times '!$D$10</f>
        <v>0.15451200000000001</v>
      </c>
      <c r="W205" s="575">
        <f t="shared" ref="W205:W211" si="450">SUM(S205:V205)</f>
        <v>24.424484400000001</v>
      </c>
      <c r="X205" s="37"/>
      <c r="Y205" s="567">
        <f t="shared" si="393"/>
        <v>0</v>
      </c>
      <c r="Z205" s="563">
        <f t="shared" si="361"/>
        <v>0</v>
      </c>
      <c r="AA205" s="564">
        <f t="shared" si="376"/>
        <v>0</v>
      </c>
      <c r="AB205" s="576">
        <f t="shared" si="448"/>
        <v>0</v>
      </c>
      <c r="AC205" s="576">
        <f t="shared" si="449"/>
        <v>24.424484400000001</v>
      </c>
      <c r="AD205" s="415">
        <v>1.25</v>
      </c>
      <c r="AE205" s="417">
        <v>1.5</v>
      </c>
      <c r="AF205" s="419">
        <v>2</v>
      </c>
      <c r="AG205" s="416">
        <f t="shared" si="394"/>
        <v>30.5306055</v>
      </c>
      <c r="AH205" s="418">
        <f t="shared" ref="AH205:AH211" si="451">AC205*AE205</f>
        <v>36.636726600000003</v>
      </c>
      <c r="AI205" s="420">
        <f t="shared" ref="AI205:AI265" si="452">AB205*AF205</f>
        <v>0</v>
      </c>
      <c r="AJ205" s="466">
        <f t="shared" ref="AJ205:AJ211" si="453">AC205*AF205</f>
        <v>48.848968800000002</v>
      </c>
    </row>
    <row r="206" spans="2:36" ht="14.4" x14ac:dyDescent="0.3">
      <c r="B206" s="32">
        <v>12</v>
      </c>
      <c r="C206" s="261">
        <v>2</v>
      </c>
      <c r="D206" s="32">
        <v>70000</v>
      </c>
      <c r="E206" s="38">
        <f t="shared" si="433"/>
        <v>6</v>
      </c>
      <c r="F206" s="38">
        <f t="shared" si="434"/>
        <v>6</v>
      </c>
      <c r="G206" s="376">
        <v>750</v>
      </c>
      <c r="H206" s="38">
        <f t="shared" si="435"/>
        <v>93.333333333333329</v>
      </c>
      <c r="I206" s="32">
        <v>10</v>
      </c>
      <c r="J206" s="37">
        <f t="shared" si="436"/>
        <v>6</v>
      </c>
      <c r="K206" s="32">
        <v>5</v>
      </c>
      <c r="L206" s="37">
        <f t="shared" si="437"/>
        <v>5.0100000000000007</v>
      </c>
      <c r="M206" s="32">
        <v>5</v>
      </c>
      <c r="N206" s="32">
        <f t="shared" si="438"/>
        <v>2.4900000000000002</v>
      </c>
      <c r="O206" s="37">
        <f t="shared" si="439"/>
        <v>6</v>
      </c>
      <c r="P206" s="39">
        <f t="shared" si="440"/>
        <v>589.5</v>
      </c>
      <c r="Q206" s="39">
        <f t="shared" si="441"/>
        <v>9.8249999999999993</v>
      </c>
      <c r="R206" s="368">
        <f>'Costs per Hr-Mn-Sec'!$F$7</f>
        <v>0.463536</v>
      </c>
      <c r="S206" s="36">
        <f t="shared" ref="S206:S265" si="454">(R206*P206)/B206</f>
        <v>22.771206000000003</v>
      </c>
      <c r="T206" s="251">
        <f>'Production Times '!$D$12</f>
        <v>0.62577360000000004</v>
      </c>
      <c r="U206" s="252">
        <f>'Production Times '!$D$6</f>
        <v>0.4867128</v>
      </c>
      <c r="V206" s="253">
        <f>'Production Times '!$D$10</f>
        <v>0.15451200000000001</v>
      </c>
      <c r="W206" s="575">
        <f t="shared" si="450"/>
        <v>24.038204400000001</v>
      </c>
      <c r="X206" s="37"/>
      <c r="Y206" s="567">
        <f t="shared" si="393"/>
        <v>0</v>
      </c>
      <c r="Z206" s="563">
        <f t="shared" si="361"/>
        <v>0</v>
      </c>
      <c r="AA206" s="564">
        <f t="shared" si="376"/>
        <v>0</v>
      </c>
      <c r="AB206" s="576">
        <f t="shared" si="448"/>
        <v>0</v>
      </c>
      <c r="AC206" s="576">
        <f t="shared" si="449"/>
        <v>24.038204400000001</v>
      </c>
      <c r="AD206" s="415">
        <v>1.25</v>
      </c>
      <c r="AE206" s="417">
        <v>1.5</v>
      </c>
      <c r="AF206" s="419">
        <v>2</v>
      </c>
      <c r="AG206" s="416">
        <f t="shared" si="394"/>
        <v>30.047755500000001</v>
      </c>
      <c r="AH206" s="418">
        <f t="shared" si="451"/>
        <v>36.057306600000004</v>
      </c>
      <c r="AI206" s="420">
        <f t="shared" si="452"/>
        <v>0</v>
      </c>
      <c r="AJ206" s="466">
        <f t="shared" si="453"/>
        <v>48.076408800000003</v>
      </c>
    </row>
    <row r="207" spans="2:36" ht="14.4" x14ac:dyDescent="0.3">
      <c r="B207" s="32">
        <v>24</v>
      </c>
      <c r="C207" s="261">
        <v>2</v>
      </c>
      <c r="D207" s="32">
        <v>70000</v>
      </c>
      <c r="E207" s="38">
        <f t="shared" si="433"/>
        <v>12</v>
      </c>
      <c r="F207" s="38">
        <f t="shared" si="434"/>
        <v>12</v>
      </c>
      <c r="G207" s="376">
        <v>750</v>
      </c>
      <c r="H207" s="38">
        <f t="shared" si="435"/>
        <v>93.333333333333329</v>
      </c>
      <c r="I207" s="32">
        <v>10</v>
      </c>
      <c r="J207" s="37">
        <f t="shared" si="436"/>
        <v>12</v>
      </c>
      <c r="K207" s="32">
        <v>5</v>
      </c>
      <c r="L207" s="37">
        <f t="shared" si="437"/>
        <v>10.020000000000001</v>
      </c>
      <c r="M207" s="32">
        <v>5</v>
      </c>
      <c r="N207" s="32">
        <f t="shared" si="438"/>
        <v>4.9800000000000004</v>
      </c>
      <c r="O207" s="37">
        <f t="shared" si="439"/>
        <v>12</v>
      </c>
      <c r="P207" s="39">
        <f t="shared" si="440"/>
        <v>1169</v>
      </c>
      <c r="Q207" s="39">
        <f t="shared" si="441"/>
        <v>19.483333333333334</v>
      </c>
      <c r="R207" s="368">
        <f>'Costs per Hr-Mn-Sec'!$F$7</f>
        <v>0.463536</v>
      </c>
      <c r="S207" s="36">
        <f t="shared" si="454"/>
        <v>22.578066000000003</v>
      </c>
      <c r="T207" s="251">
        <f>'Production Times '!$D$12</f>
        <v>0.62577360000000004</v>
      </c>
      <c r="U207" s="252">
        <f>'Production Times '!$D$6</f>
        <v>0.4867128</v>
      </c>
      <c r="V207" s="253">
        <f>'Production Times '!$D$10</f>
        <v>0.15451200000000001</v>
      </c>
      <c r="W207" s="575">
        <f t="shared" si="450"/>
        <v>23.845064400000002</v>
      </c>
      <c r="X207" s="37"/>
      <c r="Y207" s="567">
        <f t="shared" si="393"/>
        <v>0</v>
      </c>
      <c r="Z207" s="563">
        <f t="shared" si="361"/>
        <v>0</v>
      </c>
      <c r="AA207" s="564">
        <f t="shared" si="376"/>
        <v>0</v>
      </c>
      <c r="AB207" s="576">
        <f t="shared" si="448"/>
        <v>0</v>
      </c>
      <c r="AC207" s="576">
        <f t="shared" si="449"/>
        <v>23.845064400000002</v>
      </c>
      <c r="AD207" s="415">
        <v>1.25</v>
      </c>
      <c r="AE207" s="417">
        <v>1.5</v>
      </c>
      <c r="AF207" s="419">
        <v>2</v>
      </c>
      <c r="AG207" s="416">
        <f t="shared" si="394"/>
        <v>29.806330500000001</v>
      </c>
      <c r="AH207" s="418">
        <f t="shared" si="451"/>
        <v>35.767596600000005</v>
      </c>
      <c r="AI207" s="420">
        <f t="shared" si="452"/>
        <v>0</v>
      </c>
      <c r="AJ207" s="466">
        <f t="shared" si="453"/>
        <v>47.690128800000004</v>
      </c>
    </row>
    <row r="208" spans="2:36" ht="14.4" x14ac:dyDescent="0.3">
      <c r="B208" s="32">
        <v>48</v>
      </c>
      <c r="C208" s="261">
        <v>2</v>
      </c>
      <c r="D208" s="32">
        <v>70000</v>
      </c>
      <c r="E208" s="38">
        <f t="shared" si="433"/>
        <v>24</v>
      </c>
      <c r="F208" s="38">
        <f t="shared" si="434"/>
        <v>24</v>
      </c>
      <c r="G208" s="376">
        <v>750</v>
      </c>
      <c r="H208" s="38">
        <f t="shared" si="435"/>
        <v>93.333333333333329</v>
      </c>
      <c r="I208" s="32">
        <v>10</v>
      </c>
      <c r="J208" s="37">
        <f t="shared" si="436"/>
        <v>24</v>
      </c>
      <c r="K208" s="32">
        <v>5</v>
      </c>
      <c r="L208" s="37">
        <f t="shared" si="437"/>
        <v>20.040000000000003</v>
      </c>
      <c r="M208" s="32">
        <v>5</v>
      </c>
      <c r="N208" s="32">
        <f t="shared" si="438"/>
        <v>9.9600000000000009</v>
      </c>
      <c r="O208" s="37">
        <f t="shared" si="439"/>
        <v>24</v>
      </c>
      <c r="P208" s="39">
        <f t="shared" si="440"/>
        <v>2328</v>
      </c>
      <c r="Q208" s="39">
        <f t="shared" si="441"/>
        <v>38.799999999999997</v>
      </c>
      <c r="R208" s="368">
        <f>'Costs per Hr-Mn-Sec'!$F$7</f>
        <v>0.463536</v>
      </c>
      <c r="S208" s="36">
        <f t="shared" si="454"/>
        <v>22.481496000000003</v>
      </c>
      <c r="T208" s="251">
        <f>'Production Times '!$D$12</f>
        <v>0.62577360000000004</v>
      </c>
      <c r="U208" s="252">
        <f>'Production Times '!$D$6</f>
        <v>0.4867128</v>
      </c>
      <c r="V208" s="253">
        <f>'Production Times '!$D$10</f>
        <v>0.15451200000000001</v>
      </c>
      <c r="W208" s="575">
        <f t="shared" si="450"/>
        <v>23.748494400000002</v>
      </c>
      <c r="X208" s="37"/>
      <c r="Y208" s="567">
        <f t="shared" si="393"/>
        <v>0</v>
      </c>
      <c r="Z208" s="563">
        <f t="shared" si="361"/>
        <v>0</v>
      </c>
      <c r="AA208" s="564">
        <f t="shared" si="376"/>
        <v>0</v>
      </c>
      <c r="AB208" s="576">
        <f t="shared" si="448"/>
        <v>0</v>
      </c>
      <c r="AC208" s="576">
        <f t="shared" si="449"/>
        <v>23.748494400000002</v>
      </c>
      <c r="AD208" s="415">
        <v>1.25</v>
      </c>
      <c r="AE208" s="417">
        <v>1.5</v>
      </c>
      <c r="AF208" s="419">
        <v>2</v>
      </c>
      <c r="AG208" s="416">
        <f t="shared" si="394"/>
        <v>29.685618000000002</v>
      </c>
      <c r="AH208" s="418">
        <f t="shared" si="451"/>
        <v>35.622741600000005</v>
      </c>
      <c r="AI208" s="420">
        <f t="shared" si="452"/>
        <v>0</v>
      </c>
      <c r="AJ208" s="466">
        <f t="shared" si="453"/>
        <v>47.496988800000004</v>
      </c>
    </row>
    <row r="209" spans="2:36" ht="14.4" x14ac:dyDescent="0.3">
      <c r="B209" s="37">
        <v>72</v>
      </c>
      <c r="C209" s="261">
        <v>2</v>
      </c>
      <c r="D209" s="32">
        <v>70000</v>
      </c>
      <c r="E209" s="38">
        <f t="shared" si="433"/>
        <v>36</v>
      </c>
      <c r="F209" s="38">
        <f t="shared" si="434"/>
        <v>36</v>
      </c>
      <c r="G209" s="376">
        <v>750</v>
      </c>
      <c r="H209" s="38">
        <f t="shared" si="435"/>
        <v>93.333333333333329</v>
      </c>
      <c r="I209" s="32">
        <v>10</v>
      </c>
      <c r="J209" s="37">
        <f t="shared" si="436"/>
        <v>36</v>
      </c>
      <c r="K209" s="32">
        <v>5</v>
      </c>
      <c r="L209" s="37">
        <f t="shared" si="437"/>
        <v>30.060000000000002</v>
      </c>
      <c r="M209" s="32">
        <v>5</v>
      </c>
      <c r="N209" s="32">
        <f t="shared" si="438"/>
        <v>14.940000000000001</v>
      </c>
      <c r="O209" s="37">
        <f t="shared" si="439"/>
        <v>36</v>
      </c>
      <c r="P209" s="39">
        <f t="shared" si="440"/>
        <v>3487</v>
      </c>
      <c r="Q209" s="39">
        <f t="shared" si="441"/>
        <v>58.116666666666667</v>
      </c>
      <c r="R209" s="368">
        <f>'Costs per Hr-Mn-Sec'!$F$7</f>
        <v>0.463536</v>
      </c>
      <c r="S209" s="36">
        <f t="shared" si="454"/>
        <v>22.449306</v>
      </c>
      <c r="T209" s="251">
        <f>'Production Times '!$D$12</f>
        <v>0.62577360000000004</v>
      </c>
      <c r="U209" s="252">
        <f>'Production Times '!$D$6</f>
        <v>0.4867128</v>
      </c>
      <c r="V209" s="253">
        <f>'Production Times '!$D$10</f>
        <v>0.15451200000000001</v>
      </c>
      <c r="W209" s="575">
        <f t="shared" si="450"/>
        <v>23.716304399999999</v>
      </c>
      <c r="X209" s="37"/>
      <c r="Y209" s="567">
        <f t="shared" si="393"/>
        <v>0</v>
      </c>
      <c r="Z209" s="563">
        <f t="shared" si="361"/>
        <v>0</v>
      </c>
      <c r="AA209" s="564">
        <f t="shared" si="376"/>
        <v>0</v>
      </c>
      <c r="AB209" s="576">
        <f t="shared" ref="AB209:AB211" si="455">SUM(AA209)</f>
        <v>0</v>
      </c>
      <c r="AC209" s="576">
        <f t="shared" si="449"/>
        <v>23.716304399999999</v>
      </c>
      <c r="AD209" s="415">
        <v>1.25</v>
      </c>
      <c r="AE209" s="417">
        <v>1.5</v>
      </c>
      <c r="AF209" s="419">
        <v>2</v>
      </c>
      <c r="AG209" s="416">
        <f t="shared" si="394"/>
        <v>29.645380499999998</v>
      </c>
      <c r="AH209" s="418">
        <f t="shared" si="451"/>
        <v>35.574456599999998</v>
      </c>
      <c r="AI209" s="420">
        <f t="shared" si="452"/>
        <v>0</v>
      </c>
      <c r="AJ209" s="466">
        <f t="shared" si="453"/>
        <v>47.432608799999997</v>
      </c>
    </row>
    <row r="210" spans="2:36" ht="14.4" x14ac:dyDescent="0.3">
      <c r="B210" s="37">
        <v>144</v>
      </c>
      <c r="C210" s="261">
        <v>2</v>
      </c>
      <c r="D210" s="32">
        <v>70000</v>
      </c>
      <c r="E210" s="38">
        <f t="shared" si="433"/>
        <v>72</v>
      </c>
      <c r="F210" s="38">
        <f t="shared" si="434"/>
        <v>72</v>
      </c>
      <c r="G210" s="376">
        <v>750</v>
      </c>
      <c r="H210" s="38">
        <f t="shared" si="435"/>
        <v>93.333333333333329</v>
      </c>
      <c r="I210" s="32">
        <v>10</v>
      </c>
      <c r="J210" s="37">
        <f t="shared" si="436"/>
        <v>72</v>
      </c>
      <c r="K210" s="32">
        <v>5</v>
      </c>
      <c r="L210" s="37">
        <f t="shared" si="437"/>
        <v>60.120000000000005</v>
      </c>
      <c r="M210" s="32">
        <v>5</v>
      </c>
      <c r="N210" s="32">
        <f t="shared" si="438"/>
        <v>29.880000000000003</v>
      </c>
      <c r="O210" s="37">
        <f t="shared" si="439"/>
        <v>72</v>
      </c>
      <c r="P210" s="39">
        <f t="shared" si="440"/>
        <v>6964</v>
      </c>
      <c r="Q210" s="39">
        <f t="shared" si="441"/>
        <v>116.06666666666666</v>
      </c>
      <c r="R210" s="368">
        <f>'Costs per Hr-Mn-Sec'!$F$7</f>
        <v>0.463536</v>
      </c>
      <c r="S210" s="36">
        <f t="shared" si="454"/>
        <v>22.417116</v>
      </c>
      <c r="T210" s="251">
        <f>'Production Times '!$D$12</f>
        <v>0.62577360000000004</v>
      </c>
      <c r="U210" s="252">
        <f>'Production Times '!$D$6</f>
        <v>0.4867128</v>
      </c>
      <c r="V210" s="253">
        <f>'Production Times '!$D$10</f>
        <v>0.15451200000000001</v>
      </c>
      <c r="W210" s="575">
        <f t="shared" si="450"/>
        <v>23.684114399999999</v>
      </c>
      <c r="X210" s="37"/>
      <c r="Y210" s="567">
        <f t="shared" si="393"/>
        <v>0</v>
      </c>
      <c r="Z210" s="563">
        <f t="shared" si="361"/>
        <v>0</v>
      </c>
      <c r="AA210" s="564">
        <f t="shared" si="376"/>
        <v>0</v>
      </c>
      <c r="AB210" s="576">
        <f t="shared" si="455"/>
        <v>0</v>
      </c>
      <c r="AC210" s="576">
        <f t="shared" si="449"/>
        <v>23.684114399999999</v>
      </c>
      <c r="AD210" s="415">
        <v>1.25</v>
      </c>
      <c r="AE210" s="417">
        <v>1.5</v>
      </c>
      <c r="AF210" s="419">
        <v>2</v>
      </c>
      <c r="AG210" s="416">
        <f t="shared" si="394"/>
        <v>29.605142999999998</v>
      </c>
      <c r="AH210" s="418">
        <f t="shared" si="451"/>
        <v>35.526171599999998</v>
      </c>
      <c r="AI210" s="420">
        <f t="shared" si="452"/>
        <v>0</v>
      </c>
      <c r="AJ210" s="466">
        <f t="shared" si="453"/>
        <v>47.368228799999997</v>
      </c>
    </row>
    <row r="211" spans="2:36" ht="14.4" x14ac:dyDescent="0.3">
      <c r="B211" s="37">
        <v>288</v>
      </c>
      <c r="C211" s="261">
        <v>2</v>
      </c>
      <c r="D211" s="32">
        <v>70000</v>
      </c>
      <c r="E211" s="38">
        <f>B211/C211</f>
        <v>144</v>
      </c>
      <c r="F211" s="38">
        <f>ROUNDUP(E211,0)</f>
        <v>144</v>
      </c>
      <c r="G211" s="376">
        <v>750</v>
      </c>
      <c r="H211" s="38">
        <f>D211/G211</f>
        <v>93.333333333333329</v>
      </c>
      <c r="I211" s="32">
        <v>10</v>
      </c>
      <c r="J211" s="37">
        <f>B211*0.5</f>
        <v>144</v>
      </c>
      <c r="K211" s="32">
        <v>5</v>
      </c>
      <c r="L211" s="37">
        <f>(K211*0.167)*F211</f>
        <v>120.24000000000001</v>
      </c>
      <c r="M211" s="32">
        <v>5</v>
      </c>
      <c r="N211" s="32">
        <f>(M211*E211)*0.083</f>
        <v>59.760000000000005</v>
      </c>
      <c r="O211" s="37">
        <f>(0.5*C211)*F211</f>
        <v>144</v>
      </c>
      <c r="P211" s="39">
        <f>(H211*F211)+(I211+J211+L211+N211+O211)</f>
        <v>13918</v>
      </c>
      <c r="Q211" s="39">
        <f>P211/60</f>
        <v>231.96666666666667</v>
      </c>
      <c r="R211" s="368">
        <f>'Costs per Hr-Mn-Sec'!$F$7</f>
        <v>0.463536</v>
      </c>
      <c r="S211" s="36">
        <f t="shared" si="454"/>
        <v>22.401021</v>
      </c>
      <c r="T211" s="251">
        <f>'Production Times '!$D$12</f>
        <v>0.62577360000000004</v>
      </c>
      <c r="U211" s="252">
        <f>'Production Times '!$D$6</f>
        <v>0.4867128</v>
      </c>
      <c r="V211" s="253">
        <f>'Production Times '!$D$10</f>
        <v>0.15451200000000001</v>
      </c>
      <c r="W211" s="575">
        <f t="shared" si="450"/>
        <v>23.668019399999999</v>
      </c>
      <c r="X211" s="37"/>
      <c r="Y211" s="567">
        <f t="shared" si="393"/>
        <v>0</v>
      </c>
      <c r="Z211" s="563">
        <f t="shared" si="361"/>
        <v>0</v>
      </c>
      <c r="AA211" s="564">
        <f t="shared" si="376"/>
        <v>0</v>
      </c>
      <c r="AB211" s="576">
        <f t="shared" si="455"/>
        <v>0</v>
      </c>
      <c r="AC211" s="576">
        <f t="shared" si="449"/>
        <v>23.668019399999999</v>
      </c>
      <c r="AD211" s="415">
        <v>1.25</v>
      </c>
      <c r="AE211" s="417">
        <v>1.5</v>
      </c>
      <c r="AF211" s="419">
        <v>2</v>
      </c>
      <c r="AG211" s="416">
        <f t="shared" si="394"/>
        <v>29.585024249999996</v>
      </c>
      <c r="AH211" s="418">
        <f t="shared" si="451"/>
        <v>35.502029100000001</v>
      </c>
      <c r="AI211" s="420">
        <f t="shared" si="452"/>
        <v>0</v>
      </c>
      <c r="AJ211" s="466">
        <f t="shared" si="453"/>
        <v>47.336038799999997</v>
      </c>
    </row>
    <row r="212" spans="2:36" ht="14.4" x14ac:dyDescent="0.3">
      <c r="B212" s="264">
        <v>1</v>
      </c>
      <c r="C212" s="254">
        <v>1</v>
      </c>
      <c r="D212" s="264">
        <v>80000</v>
      </c>
      <c r="E212" s="266">
        <f t="shared" si="433"/>
        <v>1</v>
      </c>
      <c r="F212" s="266">
        <f t="shared" si="434"/>
        <v>1</v>
      </c>
      <c r="G212" s="379">
        <v>750</v>
      </c>
      <c r="H212" s="266">
        <f t="shared" si="435"/>
        <v>106.66666666666667</v>
      </c>
      <c r="I212" s="264">
        <v>10</v>
      </c>
      <c r="J212" s="264">
        <f t="shared" si="436"/>
        <v>0.5</v>
      </c>
      <c r="K212" s="264">
        <v>5</v>
      </c>
      <c r="L212" s="264">
        <f t="shared" si="437"/>
        <v>0.83500000000000008</v>
      </c>
      <c r="M212" s="264">
        <v>5</v>
      </c>
      <c r="N212" s="264">
        <f t="shared" si="438"/>
        <v>0.41500000000000004</v>
      </c>
      <c r="O212" s="264">
        <f t="shared" si="439"/>
        <v>0.5</v>
      </c>
      <c r="P212" s="267">
        <f t="shared" si="440"/>
        <v>118.91666666666667</v>
      </c>
      <c r="Q212" s="267">
        <f t="shared" si="441"/>
        <v>1.9819444444444445</v>
      </c>
      <c r="R212" s="259">
        <f>'Costs per Hr-Mn-Sec'!$F$7</f>
        <v>0.463536</v>
      </c>
      <c r="S212" s="268">
        <f t="shared" si="454"/>
        <v>55.122156000000004</v>
      </c>
      <c r="T212" s="377">
        <f>'Production Times '!$D$12</f>
        <v>0.62577360000000004</v>
      </c>
      <c r="U212" s="378">
        <f>'Production Times '!$D$6</f>
        <v>0.4867128</v>
      </c>
      <c r="V212" s="264">
        <f>'Production Times '!$D$10</f>
        <v>0.15451200000000001</v>
      </c>
      <c r="W212" s="270">
        <f>SUM(S212:V212)</f>
        <v>56.389154400000002</v>
      </c>
      <c r="X212" s="264"/>
      <c r="Y212" s="568">
        <f t="shared" si="393"/>
        <v>0</v>
      </c>
      <c r="Z212" s="569">
        <f t="shared" si="361"/>
        <v>0</v>
      </c>
      <c r="AA212" s="570">
        <f t="shared" si="376"/>
        <v>0</v>
      </c>
      <c r="AB212" s="269">
        <f t="shared" ref="AB212:AB217" si="456">SUM(AA212)</f>
        <v>0</v>
      </c>
      <c r="AC212" s="269">
        <f>W212+AB212</f>
        <v>56.389154400000002</v>
      </c>
      <c r="AD212" s="421">
        <v>1.25</v>
      </c>
      <c r="AE212" s="421">
        <v>1.5</v>
      </c>
      <c r="AF212" s="421">
        <v>2</v>
      </c>
      <c r="AG212" s="270">
        <f t="shared" si="394"/>
        <v>70.486443000000008</v>
      </c>
      <c r="AH212" s="270">
        <f>AC212*AE212</f>
        <v>84.583731600000007</v>
      </c>
      <c r="AI212" s="422">
        <f t="shared" si="452"/>
        <v>0</v>
      </c>
      <c r="AJ212" s="270">
        <f>AC212*AF212</f>
        <v>112.7783088</v>
      </c>
    </row>
    <row r="213" spans="2:36" ht="14.4" x14ac:dyDescent="0.3">
      <c r="B213" s="375">
        <v>2</v>
      </c>
      <c r="C213" s="261">
        <v>2</v>
      </c>
      <c r="D213" s="32">
        <v>80000</v>
      </c>
      <c r="E213" s="38">
        <f>B213/C213</f>
        <v>1</v>
      </c>
      <c r="F213" s="38">
        <f>ROUNDUP(E213,0)</f>
        <v>1</v>
      </c>
      <c r="G213" s="376">
        <v>750</v>
      </c>
      <c r="H213" s="38">
        <f>D213/G213</f>
        <v>106.66666666666667</v>
      </c>
      <c r="I213" s="32">
        <v>10</v>
      </c>
      <c r="J213" s="37">
        <f>B213*0.5</f>
        <v>1</v>
      </c>
      <c r="K213" s="32">
        <v>5</v>
      </c>
      <c r="L213" s="37">
        <f>(K213*0.167)*F213</f>
        <v>0.83500000000000008</v>
      </c>
      <c r="M213" s="32">
        <v>5</v>
      </c>
      <c r="N213" s="32">
        <f>(M213*E213)*0.083</f>
        <v>0.41500000000000004</v>
      </c>
      <c r="O213" s="37">
        <f>(0.5*C213)*F213</f>
        <v>1</v>
      </c>
      <c r="P213" s="39">
        <f>(H213*F213)+(I213+J213+L213+N213+O213)</f>
        <v>119.91666666666667</v>
      </c>
      <c r="Q213" s="39">
        <f>P213/60</f>
        <v>1.9986111111111111</v>
      </c>
      <c r="R213" s="368">
        <f>'Costs per Hr-Mn-Sec'!$F$7</f>
        <v>0.463536</v>
      </c>
      <c r="S213" s="36">
        <f t="shared" si="454"/>
        <v>27.792846000000001</v>
      </c>
      <c r="T213" s="251">
        <f>'Production Times '!$D$12</f>
        <v>0.62577360000000004</v>
      </c>
      <c r="U213" s="252">
        <f>'Production Times '!$D$6</f>
        <v>0.4867128</v>
      </c>
      <c r="V213" s="253">
        <f>'Production Times '!$D$10</f>
        <v>0.15451200000000001</v>
      </c>
      <c r="W213" s="575">
        <f>SUM(S213:V213)</f>
        <v>29.059844399999999</v>
      </c>
      <c r="X213" s="37"/>
      <c r="Y213" s="567">
        <f t="shared" si="393"/>
        <v>0</v>
      </c>
      <c r="Z213" s="563">
        <f t="shared" si="361"/>
        <v>0</v>
      </c>
      <c r="AA213" s="564">
        <f t="shared" si="376"/>
        <v>0</v>
      </c>
      <c r="AB213" s="576">
        <f t="shared" si="456"/>
        <v>0</v>
      </c>
      <c r="AC213" s="576">
        <f t="shared" ref="AC213:AC220" si="457">W213+AB213</f>
        <v>29.059844399999999</v>
      </c>
      <c r="AD213" s="415">
        <v>1.25</v>
      </c>
      <c r="AE213" s="417">
        <v>1.5</v>
      </c>
      <c r="AF213" s="419">
        <v>2</v>
      </c>
      <c r="AG213" s="416">
        <f t="shared" si="394"/>
        <v>36.324805499999997</v>
      </c>
      <c r="AH213" s="418">
        <f>AC213*AE213</f>
        <v>43.589766599999997</v>
      </c>
      <c r="AI213" s="420">
        <f t="shared" si="452"/>
        <v>0</v>
      </c>
      <c r="AJ213" s="466">
        <f>AC213*AF213</f>
        <v>58.119688799999999</v>
      </c>
    </row>
    <row r="214" spans="2:36" ht="14.4" x14ac:dyDescent="0.3">
      <c r="B214" s="32">
        <v>6</v>
      </c>
      <c r="C214" s="261">
        <v>2</v>
      </c>
      <c r="D214" s="32">
        <v>80000</v>
      </c>
      <c r="E214" s="38">
        <f t="shared" si="433"/>
        <v>3</v>
      </c>
      <c r="F214" s="38">
        <f t="shared" si="434"/>
        <v>3</v>
      </c>
      <c r="G214" s="376">
        <v>750</v>
      </c>
      <c r="H214" s="38">
        <f t="shared" si="435"/>
        <v>106.66666666666667</v>
      </c>
      <c r="I214" s="32">
        <v>10</v>
      </c>
      <c r="J214" s="37">
        <f t="shared" si="436"/>
        <v>3</v>
      </c>
      <c r="K214" s="32">
        <v>5</v>
      </c>
      <c r="L214" s="37">
        <f t="shared" si="437"/>
        <v>2.5050000000000003</v>
      </c>
      <c r="M214" s="32">
        <v>5</v>
      </c>
      <c r="N214" s="32">
        <f t="shared" si="438"/>
        <v>1.2450000000000001</v>
      </c>
      <c r="O214" s="37">
        <f t="shared" si="439"/>
        <v>3</v>
      </c>
      <c r="P214" s="39">
        <f t="shared" si="440"/>
        <v>339.75</v>
      </c>
      <c r="Q214" s="39">
        <f t="shared" si="441"/>
        <v>5.6624999999999996</v>
      </c>
      <c r="R214" s="368">
        <f>'Costs per Hr-Mn-Sec'!$F$7</f>
        <v>0.463536</v>
      </c>
      <c r="S214" s="36">
        <f t="shared" si="454"/>
        <v>26.247726</v>
      </c>
      <c r="T214" s="251">
        <f>'Production Times '!$D$12</f>
        <v>0.62577360000000004</v>
      </c>
      <c r="U214" s="252">
        <f>'Production Times '!$D$6</f>
        <v>0.4867128</v>
      </c>
      <c r="V214" s="253">
        <f>'Production Times '!$D$10</f>
        <v>0.15451200000000001</v>
      </c>
      <c r="W214" s="575">
        <f t="shared" ref="W214:W220" si="458">SUM(S214:V214)</f>
        <v>27.514724399999999</v>
      </c>
      <c r="X214" s="37"/>
      <c r="Y214" s="567">
        <f t="shared" si="393"/>
        <v>0</v>
      </c>
      <c r="Z214" s="563">
        <f t="shared" si="361"/>
        <v>0</v>
      </c>
      <c r="AA214" s="564">
        <f t="shared" si="376"/>
        <v>0</v>
      </c>
      <c r="AB214" s="576">
        <f t="shared" si="456"/>
        <v>0</v>
      </c>
      <c r="AC214" s="576">
        <f t="shared" si="457"/>
        <v>27.514724399999999</v>
      </c>
      <c r="AD214" s="415">
        <v>1.25</v>
      </c>
      <c r="AE214" s="417">
        <v>1.5</v>
      </c>
      <c r="AF214" s="419">
        <v>2</v>
      </c>
      <c r="AG214" s="416">
        <f t="shared" si="394"/>
        <v>34.3934055</v>
      </c>
      <c r="AH214" s="418">
        <f t="shared" ref="AH214:AH220" si="459">AC214*AE214</f>
        <v>41.272086599999994</v>
      </c>
      <c r="AI214" s="420">
        <f t="shared" si="452"/>
        <v>0</v>
      </c>
      <c r="AJ214" s="466">
        <f t="shared" ref="AJ214:AJ220" si="460">AC214*AF214</f>
        <v>55.029448799999997</v>
      </c>
    </row>
    <row r="215" spans="2:36" ht="14.4" x14ac:dyDescent="0.3">
      <c r="B215" s="32">
        <v>12</v>
      </c>
      <c r="C215" s="261">
        <v>2</v>
      </c>
      <c r="D215" s="32">
        <v>80000</v>
      </c>
      <c r="E215" s="38">
        <f t="shared" si="433"/>
        <v>6</v>
      </c>
      <c r="F215" s="38">
        <f t="shared" si="434"/>
        <v>6</v>
      </c>
      <c r="G215" s="376">
        <v>750</v>
      </c>
      <c r="H215" s="38">
        <f t="shared" si="435"/>
        <v>106.66666666666667</v>
      </c>
      <c r="I215" s="32">
        <v>10</v>
      </c>
      <c r="J215" s="37">
        <f t="shared" si="436"/>
        <v>6</v>
      </c>
      <c r="K215" s="32">
        <v>5</v>
      </c>
      <c r="L215" s="37">
        <f t="shared" si="437"/>
        <v>5.0100000000000007</v>
      </c>
      <c r="M215" s="32">
        <v>5</v>
      </c>
      <c r="N215" s="32">
        <f t="shared" si="438"/>
        <v>2.4900000000000002</v>
      </c>
      <c r="O215" s="37">
        <f t="shared" si="439"/>
        <v>6</v>
      </c>
      <c r="P215" s="39">
        <f t="shared" si="440"/>
        <v>669.5</v>
      </c>
      <c r="Q215" s="39">
        <f t="shared" si="441"/>
        <v>11.158333333333333</v>
      </c>
      <c r="R215" s="368">
        <f>'Costs per Hr-Mn-Sec'!$F$7</f>
        <v>0.463536</v>
      </c>
      <c r="S215" s="36">
        <f t="shared" si="454"/>
        <v>25.861446000000001</v>
      </c>
      <c r="T215" s="251">
        <f>'Production Times '!$D$12</f>
        <v>0.62577360000000004</v>
      </c>
      <c r="U215" s="252">
        <f>'Production Times '!$D$6</f>
        <v>0.4867128</v>
      </c>
      <c r="V215" s="253">
        <f>'Production Times '!$D$10</f>
        <v>0.15451200000000001</v>
      </c>
      <c r="W215" s="575">
        <f t="shared" si="458"/>
        <v>27.128444399999999</v>
      </c>
      <c r="X215" s="37"/>
      <c r="Y215" s="567">
        <f t="shared" si="393"/>
        <v>0</v>
      </c>
      <c r="Z215" s="563">
        <f t="shared" si="361"/>
        <v>0</v>
      </c>
      <c r="AA215" s="564">
        <f t="shared" si="376"/>
        <v>0</v>
      </c>
      <c r="AB215" s="576">
        <f t="shared" si="456"/>
        <v>0</v>
      </c>
      <c r="AC215" s="576">
        <f t="shared" si="457"/>
        <v>27.128444399999999</v>
      </c>
      <c r="AD215" s="415">
        <v>1.25</v>
      </c>
      <c r="AE215" s="417">
        <v>1.5</v>
      </c>
      <c r="AF215" s="419">
        <v>2</v>
      </c>
      <c r="AG215" s="416">
        <f t="shared" si="394"/>
        <v>33.910555500000001</v>
      </c>
      <c r="AH215" s="418">
        <f t="shared" si="459"/>
        <v>40.692666599999995</v>
      </c>
      <c r="AI215" s="420">
        <f t="shared" si="452"/>
        <v>0</v>
      </c>
      <c r="AJ215" s="466">
        <f t="shared" si="460"/>
        <v>54.256888799999999</v>
      </c>
    </row>
    <row r="216" spans="2:36" ht="14.4" x14ac:dyDescent="0.3">
      <c r="B216" s="32">
        <v>24</v>
      </c>
      <c r="C216" s="261">
        <v>2</v>
      </c>
      <c r="D216" s="32">
        <v>80000</v>
      </c>
      <c r="E216" s="38">
        <f t="shared" si="433"/>
        <v>12</v>
      </c>
      <c r="F216" s="38">
        <f t="shared" si="434"/>
        <v>12</v>
      </c>
      <c r="G216" s="376">
        <v>750</v>
      </c>
      <c r="H216" s="38">
        <f t="shared" si="435"/>
        <v>106.66666666666667</v>
      </c>
      <c r="I216" s="32">
        <v>10</v>
      </c>
      <c r="J216" s="37">
        <f t="shared" si="436"/>
        <v>12</v>
      </c>
      <c r="K216" s="32">
        <v>5</v>
      </c>
      <c r="L216" s="37">
        <f t="shared" si="437"/>
        <v>10.020000000000001</v>
      </c>
      <c r="M216" s="32">
        <v>5</v>
      </c>
      <c r="N216" s="32">
        <f t="shared" si="438"/>
        <v>4.9800000000000004</v>
      </c>
      <c r="O216" s="37">
        <f t="shared" si="439"/>
        <v>12</v>
      </c>
      <c r="P216" s="39">
        <f t="shared" si="440"/>
        <v>1329</v>
      </c>
      <c r="Q216" s="39">
        <f t="shared" si="441"/>
        <v>22.15</v>
      </c>
      <c r="R216" s="368">
        <f>'Costs per Hr-Mn-Sec'!$F$7</f>
        <v>0.463536</v>
      </c>
      <c r="S216" s="36">
        <f t="shared" si="454"/>
        <v>25.668306000000001</v>
      </c>
      <c r="T216" s="251">
        <f>'Production Times '!$D$12</f>
        <v>0.62577360000000004</v>
      </c>
      <c r="U216" s="252">
        <f>'Production Times '!$D$6</f>
        <v>0.4867128</v>
      </c>
      <c r="V216" s="253">
        <f>'Production Times '!$D$10</f>
        <v>0.15451200000000001</v>
      </c>
      <c r="W216" s="575">
        <f t="shared" si="458"/>
        <v>26.9353044</v>
      </c>
      <c r="X216" s="37"/>
      <c r="Y216" s="567">
        <f t="shared" si="393"/>
        <v>0</v>
      </c>
      <c r="Z216" s="563">
        <f t="shared" si="361"/>
        <v>0</v>
      </c>
      <c r="AA216" s="564">
        <f t="shared" si="376"/>
        <v>0</v>
      </c>
      <c r="AB216" s="576">
        <f t="shared" si="456"/>
        <v>0</v>
      </c>
      <c r="AC216" s="576">
        <f t="shared" si="457"/>
        <v>26.9353044</v>
      </c>
      <c r="AD216" s="415">
        <v>1.25</v>
      </c>
      <c r="AE216" s="417">
        <v>1.5</v>
      </c>
      <c r="AF216" s="419">
        <v>2</v>
      </c>
      <c r="AG216" s="416">
        <f t="shared" si="394"/>
        <v>33.669130500000001</v>
      </c>
      <c r="AH216" s="418">
        <f t="shared" si="459"/>
        <v>40.402956599999996</v>
      </c>
      <c r="AI216" s="420">
        <f t="shared" si="452"/>
        <v>0</v>
      </c>
      <c r="AJ216" s="466">
        <f t="shared" si="460"/>
        <v>53.870608799999999</v>
      </c>
    </row>
    <row r="217" spans="2:36" ht="14.4" x14ac:dyDescent="0.3">
      <c r="B217" s="32">
        <v>48</v>
      </c>
      <c r="C217" s="261">
        <v>2</v>
      </c>
      <c r="D217" s="32">
        <v>80000</v>
      </c>
      <c r="E217" s="38">
        <f t="shared" si="433"/>
        <v>24</v>
      </c>
      <c r="F217" s="38">
        <f t="shared" si="434"/>
        <v>24</v>
      </c>
      <c r="G217" s="376">
        <v>750</v>
      </c>
      <c r="H217" s="38">
        <f t="shared" si="435"/>
        <v>106.66666666666667</v>
      </c>
      <c r="I217" s="32">
        <v>10</v>
      </c>
      <c r="J217" s="37">
        <f t="shared" si="436"/>
        <v>24</v>
      </c>
      <c r="K217" s="32">
        <v>5</v>
      </c>
      <c r="L217" s="37">
        <f t="shared" si="437"/>
        <v>20.040000000000003</v>
      </c>
      <c r="M217" s="32">
        <v>5</v>
      </c>
      <c r="N217" s="32">
        <f t="shared" si="438"/>
        <v>9.9600000000000009</v>
      </c>
      <c r="O217" s="37">
        <f t="shared" si="439"/>
        <v>24</v>
      </c>
      <c r="P217" s="39">
        <f t="shared" si="440"/>
        <v>2648</v>
      </c>
      <c r="Q217" s="39">
        <f t="shared" si="441"/>
        <v>44.133333333333333</v>
      </c>
      <c r="R217" s="368">
        <f>'Costs per Hr-Mn-Sec'!$F$7</f>
        <v>0.463536</v>
      </c>
      <c r="S217" s="36">
        <f t="shared" si="454"/>
        <v>25.571736000000001</v>
      </c>
      <c r="T217" s="251">
        <f>'Production Times '!$D$12</f>
        <v>0.62577360000000004</v>
      </c>
      <c r="U217" s="252">
        <f>'Production Times '!$D$6</f>
        <v>0.4867128</v>
      </c>
      <c r="V217" s="253">
        <f>'Production Times '!$D$10</f>
        <v>0.15451200000000001</v>
      </c>
      <c r="W217" s="575">
        <f t="shared" si="458"/>
        <v>26.8387344</v>
      </c>
      <c r="X217" s="37"/>
      <c r="Y217" s="567">
        <f t="shared" si="393"/>
        <v>0</v>
      </c>
      <c r="Z217" s="563">
        <f t="shared" ref="Z217:Z265" si="461">X217*Z$22</f>
        <v>0</v>
      </c>
      <c r="AA217" s="564">
        <f t="shared" si="376"/>
        <v>0</v>
      </c>
      <c r="AB217" s="576">
        <f t="shared" si="456"/>
        <v>0</v>
      </c>
      <c r="AC217" s="576">
        <f t="shared" si="457"/>
        <v>26.8387344</v>
      </c>
      <c r="AD217" s="415">
        <v>1.25</v>
      </c>
      <c r="AE217" s="417">
        <v>1.5</v>
      </c>
      <c r="AF217" s="419">
        <v>2</v>
      </c>
      <c r="AG217" s="416">
        <f t="shared" si="394"/>
        <v>33.548417999999998</v>
      </c>
      <c r="AH217" s="418">
        <f t="shared" si="459"/>
        <v>40.258101600000003</v>
      </c>
      <c r="AI217" s="420">
        <f t="shared" si="452"/>
        <v>0</v>
      </c>
      <c r="AJ217" s="466">
        <f t="shared" si="460"/>
        <v>53.6774688</v>
      </c>
    </row>
    <row r="218" spans="2:36" ht="14.4" x14ac:dyDescent="0.3">
      <c r="B218" s="37">
        <v>72</v>
      </c>
      <c r="C218" s="261">
        <v>2</v>
      </c>
      <c r="D218" s="32">
        <v>80000</v>
      </c>
      <c r="E218" s="38">
        <f t="shared" si="433"/>
        <v>36</v>
      </c>
      <c r="F218" s="38">
        <f t="shared" si="434"/>
        <v>36</v>
      </c>
      <c r="G218" s="376">
        <v>750</v>
      </c>
      <c r="H218" s="38">
        <f t="shared" si="435"/>
        <v>106.66666666666667</v>
      </c>
      <c r="I218" s="32">
        <v>10</v>
      </c>
      <c r="J218" s="37">
        <f t="shared" si="436"/>
        <v>36</v>
      </c>
      <c r="K218" s="32">
        <v>5</v>
      </c>
      <c r="L218" s="37">
        <f t="shared" si="437"/>
        <v>30.060000000000002</v>
      </c>
      <c r="M218" s="32">
        <v>5</v>
      </c>
      <c r="N218" s="32">
        <f t="shared" si="438"/>
        <v>14.940000000000001</v>
      </c>
      <c r="O218" s="37">
        <f t="shared" si="439"/>
        <v>36</v>
      </c>
      <c r="P218" s="39">
        <f t="shared" si="440"/>
        <v>3967</v>
      </c>
      <c r="Q218" s="39">
        <f t="shared" si="441"/>
        <v>66.11666666666666</v>
      </c>
      <c r="R218" s="368">
        <f>'Costs per Hr-Mn-Sec'!$F$7</f>
        <v>0.463536</v>
      </c>
      <c r="S218" s="36">
        <f t="shared" si="454"/>
        <v>25.539546000000001</v>
      </c>
      <c r="T218" s="251">
        <f>'Production Times '!$D$12</f>
        <v>0.62577360000000004</v>
      </c>
      <c r="U218" s="252">
        <f>'Production Times '!$D$6</f>
        <v>0.4867128</v>
      </c>
      <c r="V218" s="253">
        <f>'Production Times '!$D$10</f>
        <v>0.15451200000000001</v>
      </c>
      <c r="W218" s="575">
        <f t="shared" si="458"/>
        <v>26.8065444</v>
      </c>
      <c r="X218" s="37"/>
      <c r="Y218" s="567">
        <f t="shared" si="393"/>
        <v>0</v>
      </c>
      <c r="Z218" s="563">
        <f t="shared" si="461"/>
        <v>0</v>
      </c>
      <c r="AA218" s="564">
        <f t="shared" si="376"/>
        <v>0</v>
      </c>
      <c r="AB218" s="576">
        <f t="shared" ref="AB218:AB220" si="462">SUM(AA218)</f>
        <v>0</v>
      </c>
      <c r="AC218" s="576">
        <f t="shared" si="457"/>
        <v>26.8065444</v>
      </c>
      <c r="AD218" s="415">
        <v>1.25</v>
      </c>
      <c r="AE218" s="417">
        <v>1.5</v>
      </c>
      <c r="AF218" s="419">
        <v>2</v>
      </c>
      <c r="AG218" s="416">
        <f t="shared" si="394"/>
        <v>33.508180500000002</v>
      </c>
      <c r="AH218" s="418">
        <f t="shared" si="459"/>
        <v>40.209816599999996</v>
      </c>
      <c r="AI218" s="420">
        <f t="shared" si="452"/>
        <v>0</v>
      </c>
      <c r="AJ218" s="466">
        <f t="shared" si="460"/>
        <v>53.6130888</v>
      </c>
    </row>
    <row r="219" spans="2:36" ht="14.4" x14ac:dyDescent="0.3">
      <c r="B219" s="37">
        <v>144</v>
      </c>
      <c r="C219" s="261">
        <v>2</v>
      </c>
      <c r="D219" s="32">
        <v>80000</v>
      </c>
      <c r="E219" s="38">
        <f t="shared" si="433"/>
        <v>72</v>
      </c>
      <c r="F219" s="38">
        <f t="shared" si="434"/>
        <v>72</v>
      </c>
      <c r="G219" s="376">
        <v>750</v>
      </c>
      <c r="H219" s="38">
        <f t="shared" si="435"/>
        <v>106.66666666666667</v>
      </c>
      <c r="I219" s="32">
        <v>10</v>
      </c>
      <c r="J219" s="37">
        <f t="shared" si="436"/>
        <v>72</v>
      </c>
      <c r="K219" s="32">
        <v>5</v>
      </c>
      <c r="L219" s="37">
        <f t="shared" si="437"/>
        <v>60.120000000000005</v>
      </c>
      <c r="M219" s="32">
        <v>5</v>
      </c>
      <c r="N219" s="32">
        <f t="shared" si="438"/>
        <v>29.880000000000003</v>
      </c>
      <c r="O219" s="37">
        <f t="shared" si="439"/>
        <v>72</v>
      </c>
      <c r="P219" s="39">
        <f t="shared" si="440"/>
        <v>7924</v>
      </c>
      <c r="Q219" s="39">
        <f t="shared" si="441"/>
        <v>132.06666666666666</v>
      </c>
      <c r="R219" s="368">
        <f>'Costs per Hr-Mn-Sec'!$F$7</f>
        <v>0.463536</v>
      </c>
      <c r="S219" s="36">
        <f t="shared" si="454"/>
        <v>25.507356000000001</v>
      </c>
      <c r="T219" s="251">
        <f>'Production Times '!$D$12</f>
        <v>0.62577360000000004</v>
      </c>
      <c r="U219" s="252">
        <f>'Production Times '!$D$6</f>
        <v>0.4867128</v>
      </c>
      <c r="V219" s="253">
        <f>'Production Times '!$D$10</f>
        <v>0.15451200000000001</v>
      </c>
      <c r="W219" s="575">
        <f t="shared" si="458"/>
        <v>26.7743544</v>
      </c>
      <c r="X219" s="37"/>
      <c r="Y219" s="567">
        <f t="shared" si="393"/>
        <v>0</v>
      </c>
      <c r="Z219" s="563">
        <f t="shared" si="461"/>
        <v>0</v>
      </c>
      <c r="AA219" s="564">
        <f t="shared" si="376"/>
        <v>0</v>
      </c>
      <c r="AB219" s="576">
        <f t="shared" si="462"/>
        <v>0</v>
      </c>
      <c r="AC219" s="576">
        <f t="shared" si="457"/>
        <v>26.7743544</v>
      </c>
      <c r="AD219" s="415">
        <v>1.25</v>
      </c>
      <c r="AE219" s="417">
        <v>1.5</v>
      </c>
      <c r="AF219" s="419">
        <v>2</v>
      </c>
      <c r="AG219" s="416">
        <f t="shared" si="394"/>
        <v>33.467942999999998</v>
      </c>
      <c r="AH219" s="418">
        <f t="shared" si="459"/>
        <v>40.161531600000004</v>
      </c>
      <c r="AI219" s="420">
        <f t="shared" si="452"/>
        <v>0</v>
      </c>
      <c r="AJ219" s="466">
        <f t="shared" si="460"/>
        <v>53.5487088</v>
      </c>
    </row>
    <row r="220" spans="2:36" ht="14.4" x14ac:dyDescent="0.3">
      <c r="B220" s="37">
        <v>288</v>
      </c>
      <c r="C220" s="261">
        <v>2</v>
      </c>
      <c r="D220" s="32">
        <v>80000</v>
      </c>
      <c r="E220" s="38">
        <f>B220/C220</f>
        <v>144</v>
      </c>
      <c r="F220" s="38">
        <f>ROUNDUP(E220,0)</f>
        <v>144</v>
      </c>
      <c r="G220" s="376">
        <v>750</v>
      </c>
      <c r="H220" s="38">
        <f>D220/G220</f>
        <v>106.66666666666667</v>
      </c>
      <c r="I220" s="32">
        <v>10</v>
      </c>
      <c r="J220" s="37">
        <f>B220*0.5</f>
        <v>144</v>
      </c>
      <c r="K220" s="32">
        <v>5</v>
      </c>
      <c r="L220" s="37">
        <f>(K220*0.167)*F220</f>
        <v>120.24000000000001</v>
      </c>
      <c r="M220" s="32">
        <v>5</v>
      </c>
      <c r="N220" s="32">
        <f>(M220*E220)*0.083</f>
        <v>59.760000000000005</v>
      </c>
      <c r="O220" s="37">
        <f>(0.5*C220)*F220</f>
        <v>144</v>
      </c>
      <c r="P220" s="39">
        <f>(H220*F220)+(I220+J220+L220+N220+O220)</f>
        <v>15838</v>
      </c>
      <c r="Q220" s="39">
        <f>P220/60</f>
        <v>263.96666666666664</v>
      </c>
      <c r="R220" s="368">
        <f>'Costs per Hr-Mn-Sec'!$F$7</f>
        <v>0.463536</v>
      </c>
      <c r="S220" s="36">
        <f t="shared" si="454"/>
        <v>25.491260999999998</v>
      </c>
      <c r="T220" s="251">
        <f>'Production Times '!$D$12</f>
        <v>0.62577360000000004</v>
      </c>
      <c r="U220" s="252">
        <f>'Production Times '!$D$6</f>
        <v>0.4867128</v>
      </c>
      <c r="V220" s="253">
        <f>'Production Times '!$D$10</f>
        <v>0.15451200000000001</v>
      </c>
      <c r="W220" s="575">
        <f t="shared" si="458"/>
        <v>26.758259399999996</v>
      </c>
      <c r="X220" s="37"/>
      <c r="Y220" s="567">
        <f t="shared" si="393"/>
        <v>0</v>
      </c>
      <c r="Z220" s="563">
        <f t="shared" si="461"/>
        <v>0</v>
      </c>
      <c r="AA220" s="564">
        <f t="shared" si="376"/>
        <v>0</v>
      </c>
      <c r="AB220" s="576">
        <f t="shared" si="462"/>
        <v>0</v>
      </c>
      <c r="AC220" s="576">
        <f t="shared" si="457"/>
        <v>26.758259399999996</v>
      </c>
      <c r="AD220" s="415">
        <v>1.25</v>
      </c>
      <c r="AE220" s="417">
        <v>1.5</v>
      </c>
      <c r="AF220" s="419">
        <v>2</v>
      </c>
      <c r="AG220" s="416">
        <f t="shared" si="394"/>
        <v>33.447824249999996</v>
      </c>
      <c r="AH220" s="418">
        <f t="shared" si="459"/>
        <v>40.137389099999993</v>
      </c>
      <c r="AI220" s="420">
        <f t="shared" si="452"/>
        <v>0</v>
      </c>
      <c r="AJ220" s="466">
        <f t="shared" si="460"/>
        <v>53.516518799999993</v>
      </c>
    </row>
    <row r="221" spans="2:36" ht="14.4" x14ac:dyDescent="0.3">
      <c r="B221" s="264">
        <v>1</v>
      </c>
      <c r="C221" s="254">
        <v>1</v>
      </c>
      <c r="D221" s="264">
        <v>90000</v>
      </c>
      <c r="E221" s="266">
        <f t="shared" si="433"/>
        <v>1</v>
      </c>
      <c r="F221" s="266">
        <f t="shared" si="434"/>
        <v>1</v>
      </c>
      <c r="G221" s="379">
        <v>750</v>
      </c>
      <c r="H221" s="266">
        <f t="shared" si="435"/>
        <v>120</v>
      </c>
      <c r="I221" s="264">
        <v>10</v>
      </c>
      <c r="J221" s="264">
        <f t="shared" si="436"/>
        <v>0.5</v>
      </c>
      <c r="K221" s="264">
        <v>5</v>
      </c>
      <c r="L221" s="264">
        <f t="shared" si="437"/>
        <v>0.83500000000000008</v>
      </c>
      <c r="M221" s="264">
        <v>5</v>
      </c>
      <c r="N221" s="264">
        <f t="shared" si="438"/>
        <v>0.41500000000000004</v>
      </c>
      <c r="O221" s="264">
        <f t="shared" si="439"/>
        <v>0.5</v>
      </c>
      <c r="P221" s="267">
        <f t="shared" si="440"/>
        <v>132.25</v>
      </c>
      <c r="Q221" s="267">
        <f t="shared" si="441"/>
        <v>2.2041666666666666</v>
      </c>
      <c r="R221" s="259">
        <f>'Costs per Hr-Mn-Sec'!$F$7</f>
        <v>0.463536</v>
      </c>
      <c r="S221" s="268">
        <f t="shared" si="454"/>
        <v>61.302636</v>
      </c>
      <c r="T221" s="377">
        <f>'Production Times '!$D$12</f>
        <v>0.62577360000000004</v>
      </c>
      <c r="U221" s="378">
        <f>'Production Times '!$D$6</f>
        <v>0.4867128</v>
      </c>
      <c r="V221" s="264">
        <f>'Production Times '!$D$10</f>
        <v>0.15451200000000001</v>
      </c>
      <c r="W221" s="270">
        <f>SUM(S221:V221)</f>
        <v>62.569634399999998</v>
      </c>
      <c r="X221" s="264"/>
      <c r="Y221" s="568">
        <f t="shared" si="393"/>
        <v>0</v>
      </c>
      <c r="Z221" s="569">
        <f t="shared" si="461"/>
        <v>0</v>
      </c>
      <c r="AA221" s="570">
        <f t="shared" si="376"/>
        <v>0</v>
      </c>
      <c r="AB221" s="269">
        <f t="shared" ref="AB221:AB226" si="463">SUM(AA221)</f>
        <v>0</v>
      </c>
      <c r="AC221" s="269">
        <f>W221+AB221</f>
        <v>62.569634399999998</v>
      </c>
      <c r="AD221" s="421">
        <v>1.25</v>
      </c>
      <c r="AE221" s="421">
        <v>1.5</v>
      </c>
      <c r="AF221" s="421">
        <v>2</v>
      </c>
      <c r="AG221" s="270">
        <f t="shared" si="394"/>
        <v>78.212042999999994</v>
      </c>
      <c r="AH221" s="270">
        <f>AC221*AE221</f>
        <v>93.854451600000004</v>
      </c>
      <c r="AI221" s="422">
        <f t="shared" si="452"/>
        <v>0</v>
      </c>
      <c r="AJ221" s="270">
        <f>AC221*AF221</f>
        <v>125.1392688</v>
      </c>
    </row>
    <row r="222" spans="2:36" ht="14.4" x14ac:dyDescent="0.3">
      <c r="B222" s="375">
        <v>2</v>
      </c>
      <c r="C222" s="261">
        <v>2</v>
      </c>
      <c r="D222" s="32">
        <v>90000</v>
      </c>
      <c r="E222" s="38">
        <f>B222/C222</f>
        <v>1</v>
      </c>
      <c r="F222" s="38">
        <f>ROUNDUP(E222,0)</f>
        <v>1</v>
      </c>
      <c r="G222" s="376">
        <v>750</v>
      </c>
      <c r="H222" s="38">
        <f>D222/G222</f>
        <v>120</v>
      </c>
      <c r="I222" s="32">
        <v>10</v>
      </c>
      <c r="J222" s="37">
        <f>B222*0.5</f>
        <v>1</v>
      </c>
      <c r="K222" s="32">
        <v>5</v>
      </c>
      <c r="L222" s="37">
        <f>(K222*0.167)*F222</f>
        <v>0.83500000000000008</v>
      </c>
      <c r="M222" s="32">
        <v>5</v>
      </c>
      <c r="N222" s="32">
        <f>(M222*E222)*0.083</f>
        <v>0.41500000000000004</v>
      </c>
      <c r="O222" s="37">
        <f>(0.5*C222)*F222</f>
        <v>1</v>
      </c>
      <c r="P222" s="39">
        <f>(H222*F222)+(I222+J222+L222+N222+O222)</f>
        <v>133.25</v>
      </c>
      <c r="Q222" s="39">
        <f>P222/60</f>
        <v>2.2208333333333332</v>
      </c>
      <c r="R222" s="368">
        <f>'Costs per Hr-Mn-Sec'!$F$7</f>
        <v>0.463536</v>
      </c>
      <c r="S222" s="36">
        <f t="shared" si="454"/>
        <v>30.883085999999999</v>
      </c>
      <c r="T222" s="251">
        <f>'Production Times '!$D$12</f>
        <v>0.62577360000000004</v>
      </c>
      <c r="U222" s="252">
        <f>'Production Times '!$D$6</f>
        <v>0.4867128</v>
      </c>
      <c r="V222" s="253">
        <f>'Production Times '!$D$10</f>
        <v>0.15451200000000001</v>
      </c>
      <c r="W222" s="575">
        <f>SUM(S222:V222)</f>
        <v>32.150084399999997</v>
      </c>
      <c r="X222" s="37"/>
      <c r="Y222" s="567">
        <f t="shared" si="393"/>
        <v>0</v>
      </c>
      <c r="Z222" s="563">
        <f t="shared" si="461"/>
        <v>0</v>
      </c>
      <c r="AA222" s="564">
        <f t="shared" si="376"/>
        <v>0</v>
      </c>
      <c r="AB222" s="576">
        <f t="shared" si="463"/>
        <v>0</v>
      </c>
      <c r="AC222" s="576">
        <f t="shared" ref="AC222:AC229" si="464">W222+AB222</f>
        <v>32.150084399999997</v>
      </c>
      <c r="AD222" s="415">
        <v>1.25</v>
      </c>
      <c r="AE222" s="417">
        <v>1.5</v>
      </c>
      <c r="AF222" s="419">
        <v>2</v>
      </c>
      <c r="AG222" s="416">
        <f t="shared" si="394"/>
        <v>40.187605499999997</v>
      </c>
      <c r="AH222" s="418">
        <f>AC222*AE222</f>
        <v>48.225126599999996</v>
      </c>
      <c r="AI222" s="420">
        <f t="shared" si="452"/>
        <v>0</v>
      </c>
      <c r="AJ222" s="466">
        <f>AC222*AF222</f>
        <v>64.300168799999994</v>
      </c>
    </row>
    <row r="223" spans="2:36" ht="14.4" x14ac:dyDescent="0.3">
      <c r="B223" s="32">
        <v>6</v>
      </c>
      <c r="C223" s="261">
        <v>2</v>
      </c>
      <c r="D223" s="32">
        <v>90000</v>
      </c>
      <c r="E223" s="38">
        <f t="shared" si="433"/>
        <v>3</v>
      </c>
      <c r="F223" s="38">
        <f t="shared" si="434"/>
        <v>3</v>
      </c>
      <c r="G223" s="376">
        <v>750</v>
      </c>
      <c r="H223" s="38">
        <f t="shared" si="435"/>
        <v>120</v>
      </c>
      <c r="I223" s="32">
        <v>10</v>
      </c>
      <c r="J223" s="37">
        <f t="shared" si="436"/>
        <v>3</v>
      </c>
      <c r="K223" s="32">
        <v>5</v>
      </c>
      <c r="L223" s="37">
        <f t="shared" si="437"/>
        <v>2.5050000000000003</v>
      </c>
      <c r="M223" s="32">
        <v>5</v>
      </c>
      <c r="N223" s="32">
        <f t="shared" si="438"/>
        <v>1.2450000000000001</v>
      </c>
      <c r="O223" s="37">
        <f t="shared" si="439"/>
        <v>3</v>
      </c>
      <c r="P223" s="39">
        <f t="shared" si="440"/>
        <v>379.75</v>
      </c>
      <c r="Q223" s="39">
        <f t="shared" si="441"/>
        <v>6.3291666666666666</v>
      </c>
      <c r="R223" s="368">
        <f>'Costs per Hr-Mn-Sec'!$F$7</f>
        <v>0.463536</v>
      </c>
      <c r="S223" s="36">
        <f t="shared" si="454"/>
        <v>29.337965999999998</v>
      </c>
      <c r="T223" s="251">
        <f>'Production Times '!$D$12</f>
        <v>0.62577360000000004</v>
      </c>
      <c r="U223" s="252">
        <f>'Production Times '!$D$6</f>
        <v>0.4867128</v>
      </c>
      <c r="V223" s="253">
        <f>'Production Times '!$D$10</f>
        <v>0.15451200000000001</v>
      </c>
      <c r="W223" s="575">
        <f t="shared" ref="W223:W229" si="465">SUM(S223:V223)</f>
        <v>30.604964399999997</v>
      </c>
      <c r="X223" s="37"/>
      <c r="Y223" s="567">
        <f t="shared" si="393"/>
        <v>0</v>
      </c>
      <c r="Z223" s="563">
        <f t="shared" si="461"/>
        <v>0</v>
      </c>
      <c r="AA223" s="564">
        <f t="shared" si="376"/>
        <v>0</v>
      </c>
      <c r="AB223" s="576">
        <f t="shared" si="463"/>
        <v>0</v>
      </c>
      <c r="AC223" s="576">
        <f t="shared" si="464"/>
        <v>30.604964399999997</v>
      </c>
      <c r="AD223" s="415">
        <v>1.25</v>
      </c>
      <c r="AE223" s="417">
        <v>1.5</v>
      </c>
      <c r="AF223" s="419">
        <v>2</v>
      </c>
      <c r="AG223" s="416">
        <f t="shared" si="394"/>
        <v>38.256205499999993</v>
      </c>
      <c r="AH223" s="418">
        <f t="shared" ref="AH223:AH229" si="466">AC223*AE223</f>
        <v>45.907446599999993</v>
      </c>
      <c r="AI223" s="420">
        <f t="shared" si="452"/>
        <v>0</v>
      </c>
      <c r="AJ223" s="466">
        <f t="shared" ref="AJ223:AJ229" si="467">AC223*AF223</f>
        <v>61.209928799999993</v>
      </c>
    </row>
    <row r="224" spans="2:36" ht="14.4" x14ac:dyDescent="0.3">
      <c r="B224" s="32">
        <v>12</v>
      </c>
      <c r="C224" s="261">
        <v>2</v>
      </c>
      <c r="D224" s="32">
        <v>90000</v>
      </c>
      <c r="E224" s="38">
        <f t="shared" si="433"/>
        <v>6</v>
      </c>
      <c r="F224" s="38">
        <f t="shared" si="434"/>
        <v>6</v>
      </c>
      <c r="G224" s="376">
        <v>750</v>
      </c>
      <c r="H224" s="38">
        <f t="shared" si="435"/>
        <v>120</v>
      </c>
      <c r="I224" s="32">
        <v>10</v>
      </c>
      <c r="J224" s="37">
        <f t="shared" si="436"/>
        <v>6</v>
      </c>
      <c r="K224" s="32">
        <v>5</v>
      </c>
      <c r="L224" s="37">
        <f t="shared" si="437"/>
        <v>5.0100000000000007</v>
      </c>
      <c r="M224" s="32">
        <v>5</v>
      </c>
      <c r="N224" s="32">
        <f t="shared" si="438"/>
        <v>2.4900000000000002</v>
      </c>
      <c r="O224" s="37">
        <f t="shared" si="439"/>
        <v>6</v>
      </c>
      <c r="P224" s="39">
        <f t="shared" si="440"/>
        <v>749.5</v>
      </c>
      <c r="Q224" s="39">
        <f t="shared" si="441"/>
        <v>12.491666666666667</v>
      </c>
      <c r="R224" s="368">
        <f>'Costs per Hr-Mn-Sec'!$F$7</f>
        <v>0.463536</v>
      </c>
      <c r="S224" s="36">
        <f t="shared" si="454"/>
        <v>28.951685999999999</v>
      </c>
      <c r="T224" s="251">
        <f>'Production Times '!$D$12</f>
        <v>0.62577360000000004</v>
      </c>
      <c r="U224" s="252">
        <f>'Production Times '!$D$6</f>
        <v>0.4867128</v>
      </c>
      <c r="V224" s="253">
        <f>'Production Times '!$D$10</f>
        <v>0.15451200000000001</v>
      </c>
      <c r="W224" s="575">
        <f t="shared" si="465"/>
        <v>30.218684399999997</v>
      </c>
      <c r="X224" s="37"/>
      <c r="Y224" s="567">
        <f t="shared" si="393"/>
        <v>0</v>
      </c>
      <c r="Z224" s="563">
        <f t="shared" si="461"/>
        <v>0</v>
      </c>
      <c r="AA224" s="564">
        <f t="shared" ref="AA224:AA265" si="468">Y224+Z224</f>
        <v>0</v>
      </c>
      <c r="AB224" s="576">
        <f t="shared" si="463"/>
        <v>0</v>
      </c>
      <c r="AC224" s="576">
        <f t="shared" si="464"/>
        <v>30.218684399999997</v>
      </c>
      <c r="AD224" s="415">
        <v>1.25</v>
      </c>
      <c r="AE224" s="417">
        <v>1.5</v>
      </c>
      <c r="AF224" s="419">
        <v>2</v>
      </c>
      <c r="AG224" s="416">
        <f t="shared" si="394"/>
        <v>37.773355499999994</v>
      </c>
      <c r="AH224" s="418">
        <f t="shared" si="466"/>
        <v>45.328026599999994</v>
      </c>
      <c r="AI224" s="420">
        <f t="shared" si="452"/>
        <v>0</v>
      </c>
      <c r="AJ224" s="466">
        <f t="shared" si="467"/>
        <v>60.437368799999994</v>
      </c>
    </row>
    <row r="225" spans="2:36" ht="14.4" x14ac:dyDescent="0.3">
      <c r="B225" s="32">
        <v>24</v>
      </c>
      <c r="C225" s="261">
        <v>2</v>
      </c>
      <c r="D225" s="32">
        <v>90000</v>
      </c>
      <c r="E225" s="38">
        <f t="shared" si="433"/>
        <v>12</v>
      </c>
      <c r="F225" s="38">
        <f t="shared" si="434"/>
        <v>12</v>
      </c>
      <c r="G225" s="376">
        <v>750</v>
      </c>
      <c r="H225" s="38">
        <f t="shared" si="435"/>
        <v>120</v>
      </c>
      <c r="I225" s="32">
        <v>10</v>
      </c>
      <c r="J225" s="37">
        <f t="shared" si="436"/>
        <v>12</v>
      </c>
      <c r="K225" s="32">
        <v>5</v>
      </c>
      <c r="L225" s="37">
        <f t="shared" si="437"/>
        <v>10.020000000000001</v>
      </c>
      <c r="M225" s="32">
        <v>5</v>
      </c>
      <c r="N225" s="32">
        <f t="shared" si="438"/>
        <v>4.9800000000000004</v>
      </c>
      <c r="O225" s="37">
        <f t="shared" si="439"/>
        <v>12</v>
      </c>
      <c r="P225" s="39">
        <f t="shared" si="440"/>
        <v>1489</v>
      </c>
      <c r="Q225" s="39">
        <f t="shared" si="441"/>
        <v>24.816666666666666</v>
      </c>
      <c r="R225" s="368">
        <f>'Costs per Hr-Mn-Sec'!$F$7</f>
        <v>0.463536</v>
      </c>
      <c r="S225" s="36">
        <f t="shared" si="454"/>
        <v>28.758545999999999</v>
      </c>
      <c r="T225" s="251">
        <f>'Production Times '!$D$12</f>
        <v>0.62577360000000004</v>
      </c>
      <c r="U225" s="252">
        <f>'Production Times '!$D$6</f>
        <v>0.4867128</v>
      </c>
      <c r="V225" s="253">
        <f>'Production Times '!$D$10</f>
        <v>0.15451200000000001</v>
      </c>
      <c r="W225" s="575">
        <f t="shared" si="465"/>
        <v>30.025544399999998</v>
      </c>
      <c r="X225" s="37"/>
      <c r="Y225" s="567">
        <f t="shared" si="393"/>
        <v>0</v>
      </c>
      <c r="Z225" s="563">
        <f t="shared" si="461"/>
        <v>0</v>
      </c>
      <c r="AA225" s="564">
        <f t="shared" si="468"/>
        <v>0</v>
      </c>
      <c r="AB225" s="576">
        <f t="shared" si="463"/>
        <v>0</v>
      </c>
      <c r="AC225" s="576">
        <f t="shared" si="464"/>
        <v>30.025544399999998</v>
      </c>
      <c r="AD225" s="415">
        <v>1.25</v>
      </c>
      <c r="AE225" s="417">
        <v>1.5</v>
      </c>
      <c r="AF225" s="419">
        <v>2</v>
      </c>
      <c r="AG225" s="416">
        <f t="shared" si="394"/>
        <v>37.531930499999994</v>
      </c>
      <c r="AH225" s="418">
        <f t="shared" si="466"/>
        <v>45.038316599999995</v>
      </c>
      <c r="AI225" s="420">
        <f t="shared" si="452"/>
        <v>0</v>
      </c>
      <c r="AJ225" s="466">
        <f t="shared" si="467"/>
        <v>60.051088799999995</v>
      </c>
    </row>
    <row r="226" spans="2:36" ht="14.4" x14ac:dyDescent="0.3">
      <c r="B226" s="32">
        <v>48</v>
      </c>
      <c r="C226" s="261">
        <v>2</v>
      </c>
      <c r="D226" s="32">
        <v>90000</v>
      </c>
      <c r="E226" s="38">
        <f t="shared" si="433"/>
        <v>24</v>
      </c>
      <c r="F226" s="38">
        <f t="shared" si="434"/>
        <v>24</v>
      </c>
      <c r="G226" s="376">
        <v>750</v>
      </c>
      <c r="H226" s="38">
        <f t="shared" si="435"/>
        <v>120</v>
      </c>
      <c r="I226" s="32">
        <v>10</v>
      </c>
      <c r="J226" s="37">
        <f t="shared" si="436"/>
        <v>24</v>
      </c>
      <c r="K226" s="32">
        <v>5</v>
      </c>
      <c r="L226" s="37">
        <f t="shared" si="437"/>
        <v>20.040000000000003</v>
      </c>
      <c r="M226" s="32">
        <v>5</v>
      </c>
      <c r="N226" s="32">
        <f t="shared" si="438"/>
        <v>9.9600000000000009</v>
      </c>
      <c r="O226" s="37">
        <f t="shared" si="439"/>
        <v>24</v>
      </c>
      <c r="P226" s="39">
        <f t="shared" si="440"/>
        <v>2968</v>
      </c>
      <c r="Q226" s="39">
        <f t="shared" si="441"/>
        <v>49.466666666666669</v>
      </c>
      <c r="R226" s="368">
        <f>'Costs per Hr-Mn-Sec'!$F$7</f>
        <v>0.463536</v>
      </c>
      <c r="S226" s="36">
        <f t="shared" si="454"/>
        <v>28.661975999999999</v>
      </c>
      <c r="T226" s="251">
        <f>'Production Times '!$D$12</f>
        <v>0.62577360000000004</v>
      </c>
      <c r="U226" s="252">
        <f>'Production Times '!$D$6</f>
        <v>0.4867128</v>
      </c>
      <c r="V226" s="253">
        <f>'Production Times '!$D$10</f>
        <v>0.15451200000000001</v>
      </c>
      <c r="W226" s="575">
        <f t="shared" si="465"/>
        <v>29.928974399999998</v>
      </c>
      <c r="X226" s="37"/>
      <c r="Y226" s="567">
        <f t="shared" si="393"/>
        <v>0</v>
      </c>
      <c r="Z226" s="563">
        <f t="shared" si="461"/>
        <v>0</v>
      </c>
      <c r="AA226" s="564">
        <f t="shared" si="468"/>
        <v>0</v>
      </c>
      <c r="AB226" s="576">
        <f t="shared" si="463"/>
        <v>0</v>
      </c>
      <c r="AC226" s="576">
        <f t="shared" si="464"/>
        <v>29.928974399999998</v>
      </c>
      <c r="AD226" s="415">
        <v>1.25</v>
      </c>
      <c r="AE226" s="417">
        <v>1.5</v>
      </c>
      <c r="AF226" s="419">
        <v>2</v>
      </c>
      <c r="AG226" s="416">
        <f t="shared" si="394"/>
        <v>37.411217999999998</v>
      </c>
      <c r="AH226" s="418">
        <f t="shared" si="466"/>
        <v>44.893461599999995</v>
      </c>
      <c r="AI226" s="420">
        <f t="shared" si="452"/>
        <v>0</v>
      </c>
      <c r="AJ226" s="466">
        <f t="shared" si="467"/>
        <v>59.857948799999996</v>
      </c>
    </row>
    <row r="227" spans="2:36" ht="14.4" x14ac:dyDescent="0.3">
      <c r="B227" s="37">
        <v>72</v>
      </c>
      <c r="C227" s="261">
        <v>2</v>
      </c>
      <c r="D227" s="32">
        <v>90000</v>
      </c>
      <c r="E227" s="38">
        <f t="shared" si="433"/>
        <v>36</v>
      </c>
      <c r="F227" s="38">
        <f t="shared" si="434"/>
        <v>36</v>
      </c>
      <c r="G227" s="376">
        <v>750</v>
      </c>
      <c r="H227" s="38">
        <f t="shared" si="435"/>
        <v>120</v>
      </c>
      <c r="I227" s="32">
        <v>10</v>
      </c>
      <c r="J227" s="37">
        <f t="shared" si="436"/>
        <v>36</v>
      </c>
      <c r="K227" s="32">
        <v>5</v>
      </c>
      <c r="L227" s="37">
        <f t="shared" si="437"/>
        <v>30.060000000000002</v>
      </c>
      <c r="M227" s="32">
        <v>5</v>
      </c>
      <c r="N227" s="32">
        <f t="shared" si="438"/>
        <v>14.940000000000001</v>
      </c>
      <c r="O227" s="37">
        <f t="shared" si="439"/>
        <v>36</v>
      </c>
      <c r="P227" s="39">
        <f t="shared" si="440"/>
        <v>4447</v>
      </c>
      <c r="Q227" s="39">
        <f t="shared" si="441"/>
        <v>74.11666666666666</v>
      </c>
      <c r="R227" s="368">
        <f>'Costs per Hr-Mn-Sec'!$F$7</f>
        <v>0.463536</v>
      </c>
      <c r="S227" s="36">
        <f t="shared" si="454"/>
        <v>28.629785999999999</v>
      </c>
      <c r="T227" s="251">
        <f>'Production Times '!$D$12</f>
        <v>0.62577360000000004</v>
      </c>
      <c r="U227" s="252">
        <f>'Production Times '!$D$6</f>
        <v>0.4867128</v>
      </c>
      <c r="V227" s="253">
        <f>'Production Times '!$D$10</f>
        <v>0.15451200000000001</v>
      </c>
      <c r="W227" s="575">
        <f t="shared" si="465"/>
        <v>29.896784399999998</v>
      </c>
      <c r="X227" s="37"/>
      <c r="Y227" s="567">
        <f t="shared" si="393"/>
        <v>0</v>
      </c>
      <c r="Z227" s="563">
        <f t="shared" si="461"/>
        <v>0</v>
      </c>
      <c r="AA227" s="564">
        <f t="shared" si="468"/>
        <v>0</v>
      </c>
      <c r="AB227" s="576">
        <f t="shared" ref="AB227:AB229" si="469">SUM(AA227)</f>
        <v>0</v>
      </c>
      <c r="AC227" s="576">
        <f t="shared" si="464"/>
        <v>29.896784399999998</v>
      </c>
      <c r="AD227" s="415">
        <v>1.25</v>
      </c>
      <c r="AE227" s="417">
        <v>1.5</v>
      </c>
      <c r="AF227" s="419">
        <v>2</v>
      </c>
      <c r="AG227" s="416">
        <f t="shared" si="394"/>
        <v>37.370980499999995</v>
      </c>
      <c r="AH227" s="418">
        <f t="shared" si="466"/>
        <v>44.845176599999995</v>
      </c>
      <c r="AI227" s="420">
        <f t="shared" si="452"/>
        <v>0</v>
      </c>
      <c r="AJ227" s="466">
        <f t="shared" si="467"/>
        <v>59.793568799999996</v>
      </c>
    </row>
    <row r="228" spans="2:36" ht="14.4" x14ac:dyDescent="0.3">
      <c r="B228" s="37">
        <v>144</v>
      </c>
      <c r="C228" s="261">
        <v>2</v>
      </c>
      <c r="D228" s="32">
        <v>90000</v>
      </c>
      <c r="E228" s="38">
        <f t="shared" si="433"/>
        <v>72</v>
      </c>
      <c r="F228" s="38">
        <f t="shared" si="434"/>
        <v>72</v>
      </c>
      <c r="G228" s="376">
        <v>750</v>
      </c>
      <c r="H228" s="38">
        <f t="shared" si="435"/>
        <v>120</v>
      </c>
      <c r="I228" s="32">
        <v>10</v>
      </c>
      <c r="J228" s="37">
        <f t="shared" si="436"/>
        <v>72</v>
      </c>
      <c r="K228" s="32">
        <v>5</v>
      </c>
      <c r="L228" s="37">
        <f t="shared" si="437"/>
        <v>60.120000000000005</v>
      </c>
      <c r="M228" s="32">
        <v>5</v>
      </c>
      <c r="N228" s="32">
        <f t="shared" si="438"/>
        <v>29.880000000000003</v>
      </c>
      <c r="O228" s="37">
        <f t="shared" si="439"/>
        <v>72</v>
      </c>
      <c r="P228" s="39">
        <f t="shared" si="440"/>
        <v>8884</v>
      </c>
      <c r="Q228" s="39">
        <f t="shared" si="441"/>
        <v>148.06666666666666</v>
      </c>
      <c r="R228" s="368">
        <f>'Costs per Hr-Mn-Sec'!$F$7</f>
        <v>0.463536</v>
      </c>
      <c r="S228" s="36">
        <f t="shared" si="454"/>
        <v>28.597595999999996</v>
      </c>
      <c r="T228" s="251">
        <f>'Production Times '!$D$12</f>
        <v>0.62577360000000004</v>
      </c>
      <c r="U228" s="252">
        <f>'Production Times '!$D$6</f>
        <v>0.4867128</v>
      </c>
      <c r="V228" s="253">
        <f>'Production Times '!$D$10</f>
        <v>0.15451200000000001</v>
      </c>
      <c r="W228" s="575">
        <f t="shared" si="465"/>
        <v>29.864594399999994</v>
      </c>
      <c r="X228" s="37"/>
      <c r="Y228" s="567">
        <f t="shared" si="393"/>
        <v>0</v>
      </c>
      <c r="Z228" s="563">
        <f t="shared" si="461"/>
        <v>0</v>
      </c>
      <c r="AA228" s="564">
        <f t="shared" si="468"/>
        <v>0</v>
      </c>
      <c r="AB228" s="576">
        <f t="shared" si="469"/>
        <v>0</v>
      </c>
      <c r="AC228" s="576">
        <f t="shared" si="464"/>
        <v>29.864594399999994</v>
      </c>
      <c r="AD228" s="415">
        <v>1.25</v>
      </c>
      <c r="AE228" s="417">
        <v>1.5</v>
      </c>
      <c r="AF228" s="419">
        <v>2</v>
      </c>
      <c r="AG228" s="416">
        <f t="shared" si="394"/>
        <v>37.330742999999991</v>
      </c>
      <c r="AH228" s="418">
        <f t="shared" si="466"/>
        <v>44.796891599999995</v>
      </c>
      <c r="AI228" s="420">
        <f t="shared" si="452"/>
        <v>0</v>
      </c>
      <c r="AJ228" s="466">
        <f t="shared" si="467"/>
        <v>59.729188799999989</v>
      </c>
    </row>
    <row r="229" spans="2:36" ht="14.4" x14ac:dyDescent="0.3">
      <c r="B229" s="37">
        <v>288</v>
      </c>
      <c r="C229" s="261">
        <v>2</v>
      </c>
      <c r="D229" s="32">
        <v>90000</v>
      </c>
      <c r="E229" s="38">
        <f>B229/C229</f>
        <v>144</v>
      </c>
      <c r="F229" s="38">
        <f>ROUNDUP(E229,0)</f>
        <v>144</v>
      </c>
      <c r="G229" s="376">
        <v>750</v>
      </c>
      <c r="H229" s="38">
        <f>D229/G229</f>
        <v>120</v>
      </c>
      <c r="I229" s="32">
        <v>10</v>
      </c>
      <c r="J229" s="37">
        <f>B229*0.5</f>
        <v>144</v>
      </c>
      <c r="K229" s="32">
        <v>5</v>
      </c>
      <c r="L229" s="37">
        <f>(K229*0.167)*F229</f>
        <v>120.24000000000001</v>
      </c>
      <c r="M229" s="32">
        <v>5</v>
      </c>
      <c r="N229" s="32">
        <f>(M229*E229)*0.083</f>
        <v>59.760000000000005</v>
      </c>
      <c r="O229" s="37">
        <f>(0.5*C229)*F229</f>
        <v>144</v>
      </c>
      <c r="P229" s="39">
        <f>(H229*F229)+(I229+J229+L229+N229+O229)</f>
        <v>17758</v>
      </c>
      <c r="Q229" s="39">
        <f>P229/60</f>
        <v>295.96666666666664</v>
      </c>
      <c r="R229" s="368">
        <f>'Costs per Hr-Mn-Sec'!$F$7</f>
        <v>0.463536</v>
      </c>
      <c r="S229" s="36">
        <f t="shared" si="454"/>
        <v>28.581501000000003</v>
      </c>
      <c r="T229" s="251">
        <f>'Production Times '!$D$12</f>
        <v>0.62577360000000004</v>
      </c>
      <c r="U229" s="252">
        <f>'Production Times '!$D$6</f>
        <v>0.4867128</v>
      </c>
      <c r="V229" s="253">
        <f>'Production Times '!$D$10</f>
        <v>0.15451200000000001</v>
      </c>
      <c r="W229" s="575">
        <f t="shared" si="465"/>
        <v>29.848499400000001</v>
      </c>
      <c r="X229" s="37"/>
      <c r="Y229" s="567">
        <f t="shared" si="393"/>
        <v>0</v>
      </c>
      <c r="Z229" s="563">
        <f t="shared" si="461"/>
        <v>0</v>
      </c>
      <c r="AA229" s="564">
        <f t="shared" si="468"/>
        <v>0</v>
      </c>
      <c r="AB229" s="576">
        <f t="shared" si="469"/>
        <v>0</v>
      </c>
      <c r="AC229" s="576">
        <f t="shared" si="464"/>
        <v>29.848499400000001</v>
      </c>
      <c r="AD229" s="415">
        <v>1.25</v>
      </c>
      <c r="AE229" s="417">
        <v>1.5</v>
      </c>
      <c r="AF229" s="419">
        <v>2</v>
      </c>
      <c r="AG229" s="416">
        <f t="shared" si="394"/>
        <v>37.310624250000004</v>
      </c>
      <c r="AH229" s="418">
        <f t="shared" si="466"/>
        <v>44.772749099999999</v>
      </c>
      <c r="AI229" s="420">
        <f t="shared" si="452"/>
        <v>0</v>
      </c>
      <c r="AJ229" s="466">
        <f t="shared" si="467"/>
        <v>59.696998800000003</v>
      </c>
    </row>
    <row r="230" spans="2:36" ht="14.4" x14ac:dyDescent="0.3">
      <c r="B230" s="264">
        <v>1</v>
      </c>
      <c r="C230" s="254">
        <v>1</v>
      </c>
      <c r="D230" s="264">
        <v>100000</v>
      </c>
      <c r="E230" s="266">
        <f t="shared" si="433"/>
        <v>1</v>
      </c>
      <c r="F230" s="266">
        <f t="shared" si="434"/>
        <v>1</v>
      </c>
      <c r="G230" s="379">
        <v>750</v>
      </c>
      <c r="H230" s="266">
        <f t="shared" si="435"/>
        <v>133.33333333333334</v>
      </c>
      <c r="I230" s="264">
        <v>10</v>
      </c>
      <c r="J230" s="264">
        <f t="shared" si="436"/>
        <v>0.5</v>
      </c>
      <c r="K230" s="264">
        <v>5</v>
      </c>
      <c r="L230" s="264">
        <f t="shared" si="437"/>
        <v>0.83500000000000008</v>
      </c>
      <c r="M230" s="264">
        <v>5</v>
      </c>
      <c r="N230" s="264">
        <f t="shared" si="438"/>
        <v>0.41500000000000004</v>
      </c>
      <c r="O230" s="264">
        <f t="shared" si="439"/>
        <v>0.5</v>
      </c>
      <c r="P230" s="267">
        <f t="shared" si="440"/>
        <v>145.58333333333334</v>
      </c>
      <c r="Q230" s="267">
        <f t="shared" si="441"/>
        <v>2.4263888888888889</v>
      </c>
      <c r="R230" s="259">
        <f>'Costs per Hr-Mn-Sec'!$F$7</f>
        <v>0.463536</v>
      </c>
      <c r="S230" s="268">
        <f t="shared" si="454"/>
        <v>67.48311600000001</v>
      </c>
      <c r="T230" s="377">
        <f>'Production Times '!$D$12</f>
        <v>0.62577360000000004</v>
      </c>
      <c r="U230" s="378">
        <f>'Production Times '!$D$6</f>
        <v>0.4867128</v>
      </c>
      <c r="V230" s="264">
        <f>'Production Times '!$D$10</f>
        <v>0.15451200000000001</v>
      </c>
      <c r="W230" s="270">
        <f>SUM(S230:V230)</f>
        <v>68.750114400000015</v>
      </c>
      <c r="X230" s="264"/>
      <c r="Y230" s="568">
        <f t="shared" si="393"/>
        <v>0</v>
      </c>
      <c r="Z230" s="569">
        <f t="shared" si="461"/>
        <v>0</v>
      </c>
      <c r="AA230" s="570">
        <f t="shared" si="468"/>
        <v>0</v>
      </c>
      <c r="AB230" s="269">
        <f t="shared" ref="AB230:AB235" si="470">SUM(AA230)</f>
        <v>0</v>
      </c>
      <c r="AC230" s="269">
        <f>W230+AB230</f>
        <v>68.750114400000015</v>
      </c>
      <c r="AD230" s="421">
        <v>1.25</v>
      </c>
      <c r="AE230" s="421">
        <v>1.5</v>
      </c>
      <c r="AF230" s="421">
        <v>2</v>
      </c>
      <c r="AG230" s="270">
        <f t="shared" si="394"/>
        <v>85.937643000000023</v>
      </c>
      <c r="AH230" s="270">
        <f>AC230*AE230</f>
        <v>103.12517160000002</v>
      </c>
      <c r="AI230" s="422">
        <f t="shared" si="452"/>
        <v>0</v>
      </c>
      <c r="AJ230" s="270">
        <f>AC230*AF230</f>
        <v>137.50022880000003</v>
      </c>
    </row>
    <row r="231" spans="2:36" ht="14.4" x14ac:dyDescent="0.3">
      <c r="B231" s="375">
        <v>2</v>
      </c>
      <c r="C231" s="261">
        <v>2</v>
      </c>
      <c r="D231" s="32">
        <v>100000</v>
      </c>
      <c r="E231" s="38">
        <f>B231/C231</f>
        <v>1</v>
      </c>
      <c r="F231" s="38">
        <f>ROUNDUP(E231,0)</f>
        <v>1</v>
      </c>
      <c r="G231" s="376">
        <v>750</v>
      </c>
      <c r="H231" s="38">
        <f>D231/G231</f>
        <v>133.33333333333334</v>
      </c>
      <c r="I231" s="32">
        <v>10</v>
      </c>
      <c r="J231" s="37">
        <f>B231*0.5</f>
        <v>1</v>
      </c>
      <c r="K231" s="32">
        <v>5</v>
      </c>
      <c r="L231" s="37">
        <f>(K231*0.167)*F231</f>
        <v>0.83500000000000008</v>
      </c>
      <c r="M231" s="32">
        <v>5</v>
      </c>
      <c r="N231" s="32">
        <f>(M231*E231)*0.083</f>
        <v>0.41500000000000004</v>
      </c>
      <c r="O231" s="37">
        <f>(0.5*C231)*F231</f>
        <v>1</v>
      </c>
      <c r="P231" s="39">
        <f>(H231*F231)+(I231+J231+L231+N231+O231)</f>
        <v>146.58333333333334</v>
      </c>
      <c r="Q231" s="39">
        <f>P231/60</f>
        <v>2.4430555555555555</v>
      </c>
      <c r="R231" s="368">
        <f>'Costs per Hr-Mn-Sec'!$F$7</f>
        <v>0.463536</v>
      </c>
      <c r="S231" s="36">
        <f t="shared" si="454"/>
        <v>33.973326</v>
      </c>
      <c r="T231" s="251">
        <f>'Production Times '!$D$12</f>
        <v>0.62577360000000004</v>
      </c>
      <c r="U231" s="252">
        <f>'Production Times '!$D$6</f>
        <v>0.4867128</v>
      </c>
      <c r="V231" s="253">
        <f>'Production Times '!$D$10</f>
        <v>0.15451200000000001</v>
      </c>
      <c r="W231" s="575">
        <f>SUM(S231:V231)</f>
        <v>35.240324399999999</v>
      </c>
      <c r="X231" s="37"/>
      <c r="Y231" s="567">
        <f t="shared" si="393"/>
        <v>0</v>
      </c>
      <c r="Z231" s="563">
        <f t="shared" si="461"/>
        <v>0</v>
      </c>
      <c r="AA231" s="564">
        <f t="shared" si="468"/>
        <v>0</v>
      </c>
      <c r="AB231" s="576">
        <f t="shared" si="470"/>
        <v>0</v>
      </c>
      <c r="AC231" s="576">
        <f t="shared" ref="AC231:AC238" si="471">W231+AB231</f>
        <v>35.240324399999999</v>
      </c>
      <c r="AD231" s="415">
        <v>1.25</v>
      </c>
      <c r="AE231" s="417">
        <v>1.5</v>
      </c>
      <c r="AF231" s="419">
        <v>2</v>
      </c>
      <c r="AG231" s="416">
        <f t="shared" si="394"/>
        <v>44.050405499999997</v>
      </c>
      <c r="AH231" s="418">
        <f>AC231*AE231</f>
        <v>52.860486600000002</v>
      </c>
      <c r="AI231" s="420">
        <f t="shared" si="452"/>
        <v>0</v>
      </c>
      <c r="AJ231" s="466">
        <f>AC231*AF231</f>
        <v>70.480648799999997</v>
      </c>
    </row>
    <row r="232" spans="2:36" ht="14.4" x14ac:dyDescent="0.3">
      <c r="B232" s="32">
        <v>6</v>
      </c>
      <c r="C232" s="261">
        <v>2</v>
      </c>
      <c r="D232" s="32">
        <v>100000</v>
      </c>
      <c r="E232" s="38">
        <f t="shared" si="433"/>
        <v>3</v>
      </c>
      <c r="F232" s="38">
        <f t="shared" si="434"/>
        <v>3</v>
      </c>
      <c r="G232" s="376">
        <v>750</v>
      </c>
      <c r="H232" s="38">
        <f t="shared" si="435"/>
        <v>133.33333333333334</v>
      </c>
      <c r="I232" s="32">
        <v>10</v>
      </c>
      <c r="J232" s="37">
        <f t="shared" si="436"/>
        <v>3</v>
      </c>
      <c r="K232" s="32">
        <v>5</v>
      </c>
      <c r="L232" s="37">
        <f t="shared" si="437"/>
        <v>2.5050000000000003</v>
      </c>
      <c r="M232" s="32">
        <v>5</v>
      </c>
      <c r="N232" s="32">
        <f t="shared" si="438"/>
        <v>1.2450000000000001</v>
      </c>
      <c r="O232" s="37">
        <f t="shared" si="439"/>
        <v>3</v>
      </c>
      <c r="P232" s="39">
        <f t="shared" si="440"/>
        <v>419.75</v>
      </c>
      <c r="Q232" s="39">
        <f t="shared" si="441"/>
        <v>6.9958333333333336</v>
      </c>
      <c r="R232" s="368">
        <f>'Costs per Hr-Mn-Sec'!$F$7</f>
        <v>0.463536</v>
      </c>
      <c r="S232" s="36">
        <f t="shared" si="454"/>
        <v>32.428205999999996</v>
      </c>
      <c r="T232" s="251">
        <f>'Production Times '!$D$12</f>
        <v>0.62577360000000004</v>
      </c>
      <c r="U232" s="252">
        <f>'Production Times '!$D$6</f>
        <v>0.4867128</v>
      </c>
      <c r="V232" s="253">
        <f>'Production Times '!$D$10</f>
        <v>0.15451200000000001</v>
      </c>
      <c r="W232" s="575">
        <f t="shared" ref="W232:W238" si="472">SUM(S232:V232)</f>
        <v>33.695204399999994</v>
      </c>
      <c r="X232" s="37"/>
      <c r="Y232" s="567">
        <f t="shared" si="393"/>
        <v>0</v>
      </c>
      <c r="Z232" s="563">
        <f t="shared" si="461"/>
        <v>0</v>
      </c>
      <c r="AA232" s="564">
        <f t="shared" si="468"/>
        <v>0</v>
      </c>
      <c r="AB232" s="576">
        <f t="shared" si="470"/>
        <v>0</v>
      </c>
      <c r="AC232" s="576">
        <f t="shared" si="471"/>
        <v>33.695204399999994</v>
      </c>
      <c r="AD232" s="415">
        <v>1.25</v>
      </c>
      <c r="AE232" s="417">
        <v>1.5</v>
      </c>
      <c r="AF232" s="419">
        <v>2</v>
      </c>
      <c r="AG232" s="416">
        <f t="shared" si="394"/>
        <v>42.119005499999993</v>
      </c>
      <c r="AH232" s="418">
        <f t="shared" ref="AH232:AH238" si="473">AC232*AE232</f>
        <v>50.542806599999992</v>
      </c>
      <c r="AI232" s="420">
        <f t="shared" si="452"/>
        <v>0</v>
      </c>
      <c r="AJ232" s="466">
        <f t="shared" ref="AJ232:AJ238" si="474">AC232*AF232</f>
        <v>67.390408799999989</v>
      </c>
    </row>
    <row r="233" spans="2:36" ht="14.4" x14ac:dyDescent="0.3">
      <c r="B233" s="32">
        <v>12</v>
      </c>
      <c r="C233" s="261">
        <v>2</v>
      </c>
      <c r="D233" s="32">
        <v>100000</v>
      </c>
      <c r="E233" s="38">
        <f t="shared" si="433"/>
        <v>6</v>
      </c>
      <c r="F233" s="38">
        <f t="shared" si="434"/>
        <v>6</v>
      </c>
      <c r="G233" s="376">
        <v>750</v>
      </c>
      <c r="H233" s="38">
        <f t="shared" si="435"/>
        <v>133.33333333333334</v>
      </c>
      <c r="I233" s="32">
        <v>10</v>
      </c>
      <c r="J233" s="37">
        <f t="shared" si="436"/>
        <v>6</v>
      </c>
      <c r="K233" s="32">
        <v>5</v>
      </c>
      <c r="L233" s="37">
        <f t="shared" si="437"/>
        <v>5.0100000000000007</v>
      </c>
      <c r="M233" s="32">
        <v>5</v>
      </c>
      <c r="N233" s="32">
        <f t="shared" si="438"/>
        <v>2.4900000000000002</v>
      </c>
      <c r="O233" s="37">
        <f t="shared" si="439"/>
        <v>6</v>
      </c>
      <c r="P233" s="39">
        <f t="shared" si="440"/>
        <v>829.5</v>
      </c>
      <c r="Q233" s="39">
        <f t="shared" si="441"/>
        <v>13.824999999999999</v>
      </c>
      <c r="R233" s="368">
        <f>'Costs per Hr-Mn-Sec'!$F$7</f>
        <v>0.463536</v>
      </c>
      <c r="S233" s="36">
        <f t="shared" si="454"/>
        <v>32.041925999999997</v>
      </c>
      <c r="T233" s="251">
        <f>'Production Times '!$D$12</f>
        <v>0.62577360000000004</v>
      </c>
      <c r="U233" s="252">
        <f>'Production Times '!$D$6</f>
        <v>0.4867128</v>
      </c>
      <c r="V233" s="253">
        <f>'Production Times '!$D$10</f>
        <v>0.15451200000000001</v>
      </c>
      <c r="W233" s="575">
        <f t="shared" si="472"/>
        <v>33.308924399999995</v>
      </c>
      <c r="X233" s="37"/>
      <c r="Y233" s="567">
        <f t="shared" ref="Y233:Y265" si="475">X233*Y$22</f>
        <v>0</v>
      </c>
      <c r="Z233" s="563">
        <f t="shared" si="461"/>
        <v>0</v>
      </c>
      <c r="AA233" s="564">
        <f t="shared" si="468"/>
        <v>0</v>
      </c>
      <c r="AB233" s="576">
        <f t="shared" si="470"/>
        <v>0</v>
      </c>
      <c r="AC233" s="576">
        <f t="shared" si="471"/>
        <v>33.308924399999995</v>
      </c>
      <c r="AD233" s="415">
        <v>1.25</v>
      </c>
      <c r="AE233" s="417">
        <v>1.5</v>
      </c>
      <c r="AF233" s="419">
        <v>2</v>
      </c>
      <c r="AG233" s="416">
        <f t="shared" ref="AG233:AG265" si="476">AC233*AD233</f>
        <v>41.636155499999994</v>
      </c>
      <c r="AH233" s="418">
        <f t="shared" si="473"/>
        <v>49.963386599999993</v>
      </c>
      <c r="AI233" s="420">
        <f t="shared" si="452"/>
        <v>0</v>
      </c>
      <c r="AJ233" s="466">
        <f t="shared" si="474"/>
        <v>66.61784879999999</v>
      </c>
    </row>
    <row r="234" spans="2:36" ht="14.4" x14ac:dyDescent="0.3">
      <c r="B234" s="32">
        <v>24</v>
      </c>
      <c r="C234" s="261">
        <v>2</v>
      </c>
      <c r="D234" s="32">
        <v>100000</v>
      </c>
      <c r="E234" s="38">
        <f t="shared" si="433"/>
        <v>12</v>
      </c>
      <c r="F234" s="38">
        <f t="shared" si="434"/>
        <v>12</v>
      </c>
      <c r="G234" s="376">
        <v>750</v>
      </c>
      <c r="H234" s="38">
        <f t="shared" si="435"/>
        <v>133.33333333333334</v>
      </c>
      <c r="I234" s="32">
        <v>10</v>
      </c>
      <c r="J234" s="37">
        <f t="shared" si="436"/>
        <v>12</v>
      </c>
      <c r="K234" s="32">
        <v>5</v>
      </c>
      <c r="L234" s="37">
        <f t="shared" si="437"/>
        <v>10.020000000000001</v>
      </c>
      <c r="M234" s="32">
        <v>5</v>
      </c>
      <c r="N234" s="32">
        <f t="shared" si="438"/>
        <v>4.9800000000000004</v>
      </c>
      <c r="O234" s="37">
        <f t="shared" si="439"/>
        <v>12</v>
      </c>
      <c r="P234" s="39">
        <f t="shared" si="440"/>
        <v>1649</v>
      </c>
      <c r="Q234" s="39">
        <f t="shared" si="441"/>
        <v>27.483333333333334</v>
      </c>
      <c r="R234" s="368">
        <f>'Costs per Hr-Mn-Sec'!$F$7</f>
        <v>0.463536</v>
      </c>
      <c r="S234" s="36">
        <f t="shared" si="454"/>
        <v>31.848786</v>
      </c>
      <c r="T234" s="251">
        <f>'Production Times '!$D$12</f>
        <v>0.62577360000000004</v>
      </c>
      <c r="U234" s="252">
        <f>'Production Times '!$D$6</f>
        <v>0.4867128</v>
      </c>
      <c r="V234" s="253">
        <f>'Production Times '!$D$10</f>
        <v>0.15451200000000001</v>
      </c>
      <c r="W234" s="575">
        <f t="shared" si="472"/>
        <v>33.115784399999995</v>
      </c>
      <c r="X234" s="37"/>
      <c r="Y234" s="567">
        <f t="shared" si="475"/>
        <v>0</v>
      </c>
      <c r="Z234" s="563">
        <f t="shared" si="461"/>
        <v>0</v>
      </c>
      <c r="AA234" s="564">
        <f t="shared" si="468"/>
        <v>0</v>
      </c>
      <c r="AB234" s="576">
        <f t="shared" si="470"/>
        <v>0</v>
      </c>
      <c r="AC234" s="576">
        <f t="shared" si="471"/>
        <v>33.115784399999995</v>
      </c>
      <c r="AD234" s="415">
        <v>1.25</v>
      </c>
      <c r="AE234" s="417">
        <v>1.5</v>
      </c>
      <c r="AF234" s="419">
        <v>2</v>
      </c>
      <c r="AG234" s="416">
        <f t="shared" si="476"/>
        <v>41.394730499999994</v>
      </c>
      <c r="AH234" s="418">
        <f t="shared" si="473"/>
        <v>49.673676599999993</v>
      </c>
      <c r="AI234" s="420">
        <f t="shared" si="452"/>
        <v>0</v>
      </c>
      <c r="AJ234" s="466">
        <f t="shared" si="474"/>
        <v>66.231568799999991</v>
      </c>
    </row>
    <row r="235" spans="2:36" ht="14.4" x14ac:dyDescent="0.3">
      <c r="B235" s="32">
        <v>48</v>
      </c>
      <c r="C235" s="261">
        <v>2</v>
      </c>
      <c r="D235" s="32">
        <v>100000</v>
      </c>
      <c r="E235" s="38">
        <f t="shared" si="433"/>
        <v>24</v>
      </c>
      <c r="F235" s="38">
        <f t="shared" si="434"/>
        <v>24</v>
      </c>
      <c r="G235" s="376">
        <v>750</v>
      </c>
      <c r="H235" s="38">
        <f t="shared" si="435"/>
        <v>133.33333333333334</v>
      </c>
      <c r="I235" s="32">
        <v>10</v>
      </c>
      <c r="J235" s="37">
        <f t="shared" si="436"/>
        <v>24</v>
      </c>
      <c r="K235" s="32">
        <v>5</v>
      </c>
      <c r="L235" s="37">
        <f t="shared" si="437"/>
        <v>20.040000000000003</v>
      </c>
      <c r="M235" s="32">
        <v>5</v>
      </c>
      <c r="N235" s="32">
        <f t="shared" si="438"/>
        <v>9.9600000000000009</v>
      </c>
      <c r="O235" s="37">
        <f t="shared" si="439"/>
        <v>24</v>
      </c>
      <c r="P235" s="39">
        <f t="shared" si="440"/>
        <v>3288</v>
      </c>
      <c r="Q235" s="39">
        <f t="shared" si="441"/>
        <v>54.8</v>
      </c>
      <c r="R235" s="368">
        <f>'Costs per Hr-Mn-Sec'!$F$7</f>
        <v>0.463536</v>
      </c>
      <c r="S235" s="36">
        <f t="shared" si="454"/>
        <v>31.752216000000001</v>
      </c>
      <c r="T235" s="251">
        <f>'Production Times '!$D$12</f>
        <v>0.62577360000000004</v>
      </c>
      <c r="U235" s="252">
        <f>'Production Times '!$D$6</f>
        <v>0.4867128</v>
      </c>
      <c r="V235" s="253">
        <f>'Production Times '!$D$10</f>
        <v>0.15451200000000001</v>
      </c>
      <c r="W235" s="575">
        <f t="shared" si="472"/>
        <v>33.019214399999996</v>
      </c>
      <c r="X235" s="37"/>
      <c r="Y235" s="567">
        <f t="shared" si="475"/>
        <v>0</v>
      </c>
      <c r="Z235" s="563">
        <f t="shared" si="461"/>
        <v>0</v>
      </c>
      <c r="AA235" s="564">
        <f t="shared" si="468"/>
        <v>0</v>
      </c>
      <c r="AB235" s="576">
        <f t="shared" si="470"/>
        <v>0</v>
      </c>
      <c r="AC235" s="576">
        <f t="shared" si="471"/>
        <v>33.019214399999996</v>
      </c>
      <c r="AD235" s="415">
        <v>1.25</v>
      </c>
      <c r="AE235" s="417">
        <v>1.5</v>
      </c>
      <c r="AF235" s="419">
        <v>2</v>
      </c>
      <c r="AG235" s="416">
        <f t="shared" si="476"/>
        <v>41.274017999999998</v>
      </c>
      <c r="AH235" s="418">
        <f t="shared" si="473"/>
        <v>49.528821599999993</v>
      </c>
      <c r="AI235" s="420">
        <f t="shared" si="452"/>
        <v>0</v>
      </c>
      <c r="AJ235" s="466">
        <f t="shared" si="474"/>
        <v>66.038428799999991</v>
      </c>
    </row>
    <row r="236" spans="2:36" ht="14.4" x14ac:dyDescent="0.3">
      <c r="B236" s="37">
        <v>72</v>
      </c>
      <c r="C236" s="261">
        <v>2</v>
      </c>
      <c r="D236" s="32">
        <v>100000</v>
      </c>
      <c r="E236" s="38">
        <f t="shared" si="433"/>
        <v>36</v>
      </c>
      <c r="F236" s="38">
        <f t="shared" si="434"/>
        <v>36</v>
      </c>
      <c r="G236" s="376">
        <v>750</v>
      </c>
      <c r="H236" s="38">
        <f t="shared" si="435"/>
        <v>133.33333333333334</v>
      </c>
      <c r="I236" s="32">
        <v>10</v>
      </c>
      <c r="J236" s="37">
        <f t="shared" si="436"/>
        <v>36</v>
      </c>
      <c r="K236" s="32">
        <v>5</v>
      </c>
      <c r="L236" s="37">
        <f t="shared" si="437"/>
        <v>30.060000000000002</v>
      </c>
      <c r="M236" s="32">
        <v>5</v>
      </c>
      <c r="N236" s="32">
        <f t="shared" si="438"/>
        <v>14.940000000000001</v>
      </c>
      <c r="O236" s="37">
        <f t="shared" si="439"/>
        <v>36</v>
      </c>
      <c r="P236" s="39">
        <f t="shared" si="440"/>
        <v>4927</v>
      </c>
      <c r="Q236" s="39">
        <f t="shared" si="441"/>
        <v>82.11666666666666</v>
      </c>
      <c r="R236" s="368">
        <f>'Costs per Hr-Mn-Sec'!$F$7</f>
        <v>0.463536</v>
      </c>
      <c r="S236" s="36">
        <f t="shared" si="454"/>
        <v>31.720026000000001</v>
      </c>
      <c r="T236" s="251">
        <f>'Production Times '!$D$12</f>
        <v>0.62577360000000004</v>
      </c>
      <c r="U236" s="252">
        <f>'Production Times '!$D$6</f>
        <v>0.4867128</v>
      </c>
      <c r="V236" s="253">
        <f>'Production Times '!$D$10</f>
        <v>0.15451200000000001</v>
      </c>
      <c r="W236" s="575">
        <f t="shared" si="472"/>
        <v>32.987024399999996</v>
      </c>
      <c r="X236" s="37"/>
      <c r="Y236" s="567">
        <f t="shared" si="475"/>
        <v>0</v>
      </c>
      <c r="Z236" s="563">
        <f t="shared" si="461"/>
        <v>0</v>
      </c>
      <c r="AA236" s="564">
        <f t="shared" si="468"/>
        <v>0</v>
      </c>
      <c r="AB236" s="576">
        <f t="shared" ref="AB236:AB238" si="477">SUM(AA236)</f>
        <v>0</v>
      </c>
      <c r="AC236" s="576">
        <f t="shared" si="471"/>
        <v>32.987024399999996</v>
      </c>
      <c r="AD236" s="415">
        <v>1.25</v>
      </c>
      <c r="AE236" s="417">
        <v>1.5</v>
      </c>
      <c r="AF236" s="419">
        <v>2</v>
      </c>
      <c r="AG236" s="416">
        <f t="shared" si="476"/>
        <v>41.233780499999995</v>
      </c>
      <c r="AH236" s="418">
        <f t="shared" si="473"/>
        <v>49.480536599999994</v>
      </c>
      <c r="AI236" s="420">
        <f t="shared" si="452"/>
        <v>0</v>
      </c>
      <c r="AJ236" s="466">
        <f t="shared" si="474"/>
        <v>65.974048799999991</v>
      </c>
    </row>
    <row r="237" spans="2:36" ht="14.4" x14ac:dyDescent="0.3">
      <c r="B237" s="37">
        <v>144</v>
      </c>
      <c r="C237" s="261">
        <v>2</v>
      </c>
      <c r="D237" s="32">
        <v>100000</v>
      </c>
      <c r="E237" s="38">
        <f t="shared" si="433"/>
        <v>72</v>
      </c>
      <c r="F237" s="38">
        <f t="shared" si="434"/>
        <v>72</v>
      </c>
      <c r="G237" s="376">
        <v>750</v>
      </c>
      <c r="H237" s="38">
        <f t="shared" si="435"/>
        <v>133.33333333333334</v>
      </c>
      <c r="I237" s="32">
        <v>10</v>
      </c>
      <c r="J237" s="37">
        <f t="shared" si="436"/>
        <v>72</v>
      </c>
      <c r="K237" s="32">
        <v>5</v>
      </c>
      <c r="L237" s="37">
        <f t="shared" si="437"/>
        <v>60.120000000000005</v>
      </c>
      <c r="M237" s="32">
        <v>5</v>
      </c>
      <c r="N237" s="32">
        <f t="shared" si="438"/>
        <v>29.880000000000003</v>
      </c>
      <c r="O237" s="37">
        <f t="shared" si="439"/>
        <v>72</v>
      </c>
      <c r="P237" s="39">
        <f t="shared" si="440"/>
        <v>9844</v>
      </c>
      <c r="Q237" s="39">
        <f t="shared" si="441"/>
        <v>164.06666666666666</v>
      </c>
      <c r="R237" s="368">
        <f>'Costs per Hr-Mn-Sec'!$F$7</f>
        <v>0.463536</v>
      </c>
      <c r="S237" s="36">
        <f t="shared" si="454"/>
        <v>31.687835999999997</v>
      </c>
      <c r="T237" s="251">
        <f>'Production Times '!$D$12</f>
        <v>0.62577360000000004</v>
      </c>
      <c r="U237" s="252">
        <f>'Production Times '!$D$6</f>
        <v>0.4867128</v>
      </c>
      <c r="V237" s="253">
        <f>'Production Times '!$D$10</f>
        <v>0.15451200000000001</v>
      </c>
      <c r="W237" s="575">
        <f t="shared" si="472"/>
        <v>32.954834399999996</v>
      </c>
      <c r="X237" s="37"/>
      <c r="Y237" s="567">
        <f t="shared" si="475"/>
        <v>0</v>
      </c>
      <c r="Z237" s="563">
        <f t="shared" si="461"/>
        <v>0</v>
      </c>
      <c r="AA237" s="564">
        <f t="shared" si="468"/>
        <v>0</v>
      </c>
      <c r="AB237" s="576">
        <f t="shared" si="477"/>
        <v>0</v>
      </c>
      <c r="AC237" s="576">
        <f t="shared" si="471"/>
        <v>32.954834399999996</v>
      </c>
      <c r="AD237" s="415">
        <v>1.25</v>
      </c>
      <c r="AE237" s="417">
        <v>1.5</v>
      </c>
      <c r="AF237" s="419">
        <v>2</v>
      </c>
      <c r="AG237" s="416">
        <f t="shared" si="476"/>
        <v>41.193542999999991</v>
      </c>
      <c r="AH237" s="418">
        <f t="shared" si="473"/>
        <v>49.432251599999994</v>
      </c>
      <c r="AI237" s="420">
        <f t="shared" si="452"/>
        <v>0</v>
      </c>
      <c r="AJ237" s="466">
        <f t="shared" si="474"/>
        <v>65.909668799999992</v>
      </c>
    </row>
    <row r="238" spans="2:36" ht="14.4" x14ac:dyDescent="0.3">
      <c r="B238" s="37">
        <v>288</v>
      </c>
      <c r="C238" s="261">
        <v>2</v>
      </c>
      <c r="D238" s="32">
        <v>100000</v>
      </c>
      <c r="E238" s="38">
        <f>B238/C238</f>
        <v>144</v>
      </c>
      <c r="F238" s="38">
        <f>ROUNDUP(E238,0)</f>
        <v>144</v>
      </c>
      <c r="G238" s="376">
        <v>750</v>
      </c>
      <c r="H238" s="38">
        <f>D238/G238</f>
        <v>133.33333333333334</v>
      </c>
      <c r="I238" s="32">
        <v>10</v>
      </c>
      <c r="J238" s="37">
        <f>B238*0.5</f>
        <v>144</v>
      </c>
      <c r="K238" s="32">
        <v>5</v>
      </c>
      <c r="L238" s="37">
        <f>(K238*0.167)*F238</f>
        <v>120.24000000000001</v>
      </c>
      <c r="M238" s="32">
        <v>5</v>
      </c>
      <c r="N238" s="32">
        <f>(M238*E238)*0.083</f>
        <v>59.760000000000005</v>
      </c>
      <c r="O238" s="37">
        <f>(0.5*C238)*F238</f>
        <v>144</v>
      </c>
      <c r="P238" s="39">
        <f>(H238*F238)+(I238+J238+L238+N238+O238)</f>
        <v>19678</v>
      </c>
      <c r="Q238" s="39">
        <f>P238/60</f>
        <v>327.96666666666664</v>
      </c>
      <c r="R238" s="368">
        <f>'Costs per Hr-Mn-Sec'!$F$7</f>
        <v>0.463536</v>
      </c>
      <c r="S238" s="36">
        <f t="shared" si="454"/>
        <v>31.671740999999997</v>
      </c>
      <c r="T238" s="251">
        <f>'Production Times '!$D$12</f>
        <v>0.62577360000000004</v>
      </c>
      <c r="U238" s="252">
        <f>'Production Times '!$D$6</f>
        <v>0.4867128</v>
      </c>
      <c r="V238" s="253">
        <f>'Production Times '!$D$10</f>
        <v>0.15451200000000001</v>
      </c>
      <c r="W238" s="575">
        <f t="shared" si="472"/>
        <v>32.938739399999996</v>
      </c>
      <c r="X238" s="37"/>
      <c r="Y238" s="567">
        <f t="shared" si="475"/>
        <v>0</v>
      </c>
      <c r="Z238" s="563">
        <f t="shared" si="461"/>
        <v>0</v>
      </c>
      <c r="AA238" s="564">
        <f t="shared" si="468"/>
        <v>0</v>
      </c>
      <c r="AB238" s="576">
        <f t="shared" si="477"/>
        <v>0</v>
      </c>
      <c r="AC238" s="576">
        <f t="shared" si="471"/>
        <v>32.938739399999996</v>
      </c>
      <c r="AD238" s="415">
        <v>1.25</v>
      </c>
      <c r="AE238" s="417">
        <v>1.5</v>
      </c>
      <c r="AF238" s="419">
        <v>2</v>
      </c>
      <c r="AG238" s="416">
        <f t="shared" si="476"/>
        <v>41.173424249999997</v>
      </c>
      <c r="AH238" s="418">
        <f t="shared" si="473"/>
        <v>49.40810909999999</v>
      </c>
      <c r="AI238" s="420">
        <f t="shared" si="452"/>
        <v>0</v>
      </c>
      <c r="AJ238" s="466">
        <f t="shared" si="474"/>
        <v>65.877478799999992</v>
      </c>
    </row>
    <row r="239" spans="2:36" ht="14.4" x14ac:dyDescent="0.3">
      <c r="B239" s="264">
        <v>1</v>
      </c>
      <c r="C239" s="254">
        <v>1</v>
      </c>
      <c r="D239" s="264">
        <v>110000</v>
      </c>
      <c r="E239" s="266">
        <f t="shared" si="433"/>
        <v>1</v>
      </c>
      <c r="F239" s="266">
        <f t="shared" si="434"/>
        <v>1</v>
      </c>
      <c r="G239" s="379">
        <v>750</v>
      </c>
      <c r="H239" s="266">
        <f t="shared" si="435"/>
        <v>146.66666666666666</v>
      </c>
      <c r="I239" s="264">
        <v>10</v>
      </c>
      <c r="J239" s="264">
        <f t="shared" si="436"/>
        <v>0.5</v>
      </c>
      <c r="K239" s="264">
        <v>5</v>
      </c>
      <c r="L239" s="264">
        <f t="shared" si="437"/>
        <v>0.83500000000000008</v>
      </c>
      <c r="M239" s="264">
        <v>5</v>
      </c>
      <c r="N239" s="264">
        <f t="shared" si="438"/>
        <v>0.41500000000000004</v>
      </c>
      <c r="O239" s="264">
        <f t="shared" si="439"/>
        <v>0.5</v>
      </c>
      <c r="P239" s="267">
        <f t="shared" si="440"/>
        <v>158.91666666666666</v>
      </c>
      <c r="Q239" s="267">
        <f t="shared" si="441"/>
        <v>2.6486111111111108</v>
      </c>
      <c r="R239" s="259">
        <f>'Costs per Hr-Mn-Sec'!$F$7</f>
        <v>0.463536</v>
      </c>
      <c r="S239" s="268">
        <f t="shared" si="454"/>
        <v>73.663595999999998</v>
      </c>
      <c r="T239" s="377">
        <f>'Production Times '!$D$12</f>
        <v>0.62577360000000004</v>
      </c>
      <c r="U239" s="378">
        <f>'Production Times '!$D$6</f>
        <v>0.4867128</v>
      </c>
      <c r="V239" s="264">
        <f>'Production Times '!$D$10</f>
        <v>0.15451200000000001</v>
      </c>
      <c r="W239" s="270">
        <f>SUM(S239:V239)</f>
        <v>74.930594400000004</v>
      </c>
      <c r="X239" s="264"/>
      <c r="Y239" s="568">
        <f t="shared" si="475"/>
        <v>0</v>
      </c>
      <c r="Z239" s="569">
        <f t="shared" si="461"/>
        <v>0</v>
      </c>
      <c r="AA239" s="570">
        <f t="shared" si="468"/>
        <v>0</v>
      </c>
      <c r="AB239" s="269">
        <f t="shared" ref="AB239:AB244" si="478">SUM(AA239)</f>
        <v>0</v>
      </c>
      <c r="AC239" s="269">
        <f>W239+AB239</f>
        <v>74.930594400000004</v>
      </c>
      <c r="AD239" s="421">
        <v>1.25</v>
      </c>
      <c r="AE239" s="421">
        <v>1.5</v>
      </c>
      <c r="AF239" s="421">
        <v>2</v>
      </c>
      <c r="AG239" s="270">
        <f t="shared" si="476"/>
        <v>93.663243000000008</v>
      </c>
      <c r="AH239" s="270">
        <f>AC239*AE239</f>
        <v>112.3958916</v>
      </c>
      <c r="AI239" s="422">
        <f t="shared" si="452"/>
        <v>0</v>
      </c>
      <c r="AJ239" s="270">
        <f>AC239*AF239</f>
        <v>149.86118880000001</v>
      </c>
    </row>
    <row r="240" spans="2:36" ht="14.4" x14ac:dyDescent="0.3">
      <c r="B240" s="375">
        <v>2</v>
      </c>
      <c r="C240" s="261">
        <v>2</v>
      </c>
      <c r="D240" s="32">
        <v>110000</v>
      </c>
      <c r="E240" s="38">
        <f>B240/C240</f>
        <v>1</v>
      </c>
      <c r="F240" s="38">
        <f>ROUNDUP(E240,0)</f>
        <v>1</v>
      </c>
      <c r="G240" s="376">
        <v>750</v>
      </c>
      <c r="H240" s="38">
        <f>D240/G240</f>
        <v>146.66666666666666</v>
      </c>
      <c r="I240" s="32">
        <v>10</v>
      </c>
      <c r="J240" s="37">
        <f>B240*0.5</f>
        <v>1</v>
      </c>
      <c r="K240" s="32">
        <v>5</v>
      </c>
      <c r="L240" s="37">
        <f>(K240*0.167)*F240</f>
        <v>0.83500000000000008</v>
      </c>
      <c r="M240" s="32">
        <v>5</v>
      </c>
      <c r="N240" s="32">
        <f>(M240*E240)*0.083</f>
        <v>0.41500000000000004</v>
      </c>
      <c r="O240" s="37">
        <f>(0.5*C240)*F240</f>
        <v>1</v>
      </c>
      <c r="P240" s="39">
        <f>(H240*F240)+(I240+J240+L240+N240+O240)</f>
        <v>159.91666666666666</v>
      </c>
      <c r="Q240" s="39">
        <f>P240/60</f>
        <v>2.6652777777777774</v>
      </c>
      <c r="R240" s="368">
        <f>'Costs per Hr-Mn-Sec'!$F$7</f>
        <v>0.463536</v>
      </c>
      <c r="S240" s="36">
        <f t="shared" si="454"/>
        <v>37.063566000000002</v>
      </c>
      <c r="T240" s="251">
        <f>'Production Times '!$D$12</f>
        <v>0.62577360000000004</v>
      </c>
      <c r="U240" s="252">
        <f>'Production Times '!$D$6</f>
        <v>0.4867128</v>
      </c>
      <c r="V240" s="253">
        <f>'Production Times '!$D$10</f>
        <v>0.15451200000000001</v>
      </c>
      <c r="W240" s="575">
        <f>SUM(S240:V240)</f>
        <v>38.3305644</v>
      </c>
      <c r="X240" s="37"/>
      <c r="Y240" s="567">
        <f t="shared" si="475"/>
        <v>0</v>
      </c>
      <c r="Z240" s="563">
        <f t="shared" si="461"/>
        <v>0</v>
      </c>
      <c r="AA240" s="564">
        <f t="shared" si="468"/>
        <v>0</v>
      </c>
      <c r="AB240" s="576">
        <f t="shared" si="478"/>
        <v>0</v>
      </c>
      <c r="AC240" s="576">
        <f t="shared" ref="AC240:AC247" si="479">W240+AB240</f>
        <v>38.3305644</v>
      </c>
      <c r="AD240" s="415">
        <v>1.25</v>
      </c>
      <c r="AE240" s="417">
        <v>1.5</v>
      </c>
      <c r="AF240" s="419">
        <v>2</v>
      </c>
      <c r="AG240" s="416">
        <f t="shared" si="476"/>
        <v>47.913205500000004</v>
      </c>
      <c r="AH240" s="418">
        <f>AC240*AE240</f>
        <v>57.4958466</v>
      </c>
      <c r="AI240" s="420">
        <f t="shared" si="452"/>
        <v>0</v>
      </c>
      <c r="AJ240" s="466">
        <f>AC240*AF240</f>
        <v>76.6611288</v>
      </c>
    </row>
    <row r="241" spans="2:38" ht="14.4" x14ac:dyDescent="0.3">
      <c r="B241" s="32">
        <v>6</v>
      </c>
      <c r="C241" s="261">
        <v>2</v>
      </c>
      <c r="D241" s="32">
        <v>110000</v>
      </c>
      <c r="E241" s="38">
        <f t="shared" si="433"/>
        <v>3</v>
      </c>
      <c r="F241" s="38">
        <f t="shared" si="434"/>
        <v>3</v>
      </c>
      <c r="G241" s="376">
        <v>750</v>
      </c>
      <c r="H241" s="38">
        <f t="shared" si="435"/>
        <v>146.66666666666666</v>
      </c>
      <c r="I241" s="32">
        <v>10</v>
      </c>
      <c r="J241" s="37">
        <f t="shared" si="436"/>
        <v>3</v>
      </c>
      <c r="K241" s="32">
        <v>5</v>
      </c>
      <c r="L241" s="37">
        <f t="shared" si="437"/>
        <v>2.5050000000000003</v>
      </c>
      <c r="M241" s="32">
        <v>5</v>
      </c>
      <c r="N241" s="32">
        <f t="shared" si="438"/>
        <v>1.2450000000000001</v>
      </c>
      <c r="O241" s="37">
        <f t="shared" si="439"/>
        <v>3</v>
      </c>
      <c r="P241" s="39">
        <f t="shared" si="440"/>
        <v>459.75</v>
      </c>
      <c r="Q241" s="39">
        <f t="shared" si="441"/>
        <v>7.6624999999999996</v>
      </c>
      <c r="R241" s="368">
        <f>'Costs per Hr-Mn-Sec'!$F$7</f>
        <v>0.463536</v>
      </c>
      <c r="S241" s="36">
        <f t="shared" si="454"/>
        <v>35.518446000000004</v>
      </c>
      <c r="T241" s="251">
        <f>'Production Times '!$D$12</f>
        <v>0.62577360000000004</v>
      </c>
      <c r="U241" s="252">
        <f>'Production Times '!$D$6</f>
        <v>0.4867128</v>
      </c>
      <c r="V241" s="253">
        <f>'Production Times '!$D$10</f>
        <v>0.15451200000000001</v>
      </c>
      <c r="W241" s="575">
        <f t="shared" ref="W241:W247" si="480">SUM(S241:V241)</f>
        <v>36.785444400000003</v>
      </c>
      <c r="X241" s="37"/>
      <c r="Y241" s="567">
        <f t="shared" si="475"/>
        <v>0</v>
      </c>
      <c r="Z241" s="563">
        <f t="shared" si="461"/>
        <v>0</v>
      </c>
      <c r="AA241" s="564">
        <f t="shared" si="468"/>
        <v>0</v>
      </c>
      <c r="AB241" s="576">
        <f t="shared" si="478"/>
        <v>0</v>
      </c>
      <c r="AC241" s="576">
        <f t="shared" si="479"/>
        <v>36.785444400000003</v>
      </c>
      <c r="AD241" s="415">
        <v>1.25</v>
      </c>
      <c r="AE241" s="417">
        <v>1.5</v>
      </c>
      <c r="AF241" s="419">
        <v>2</v>
      </c>
      <c r="AG241" s="416">
        <f t="shared" si="476"/>
        <v>45.981805500000007</v>
      </c>
      <c r="AH241" s="418">
        <f t="shared" ref="AH241:AH247" si="481">AC241*AE241</f>
        <v>55.178166600000004</v>
      </c>
      <c r="AI241" s="420">
        <f t="shared" si="452"/>
        <v>0</v>
      </c>
      <c r="AJ241" s="466">
        <f t="shared" ref="AJ241:AJ247" si="482">AC241*AF241</f>
        <v>73.570888800000006</v>
      </c>
    </row>
    <row r="242" spans="2:38" ht="14.4" x14ac:dyDescent="0.3">
      <c r="B242" s="32">
        <v>12</v>
      </c>
      <c r="C242" s="261">
        <v>2</v>
      </c>
      <c r="D242" s="32">
        <v>110000</v>
      </c>
      <c r="E242" s="38">
        <f t="shared" si="433"/>
        <v>6</v>
      </c>
      <c r="F242" s="38">
        <f t="shared" si="434"/>
        <v>6</v>
      </c>
      <c r="G242" s="376">
        <v>750</v>
      </c>
      <c r="H242" s="38">
        <f t="shared" si="435"/>
        <v>146.66666666666666</v>
      </c>
      <c r="I242" s="32">
        <v>10</v>
      </c>
      <c r="J242" s="37">
        <f t="shared" si="436"/>
        <v>6</v>
      </c>
      <c r="K242" s="32">
        <v>5</v>
      </c>
      <c r="L242" s="37">
        <f t="shared" si="437"/>
        <v>5.0100000000000007</v>
      </c>
      <c r="M242" s="32">
        <v>5</v>
      </c>
      <c r="N242" s="32">
        <f t="shared" si="438"/>
        <v>2.4900000000000002</v>
      </c>
      <c r="O242" s="37">
        <f t="shared" si="439"/>
        <v>6</v>
      </c>
      <c r="P242" s="39">
        <f t="shared" si="440"/>
        <v>909.5</v>
      </c>
      <c r="Q242" s="39">
        <f t="shared" si="441"/>
        <v>15.158333333333333</v>
      </c>
      <c r="R242" s="368">
        <f>'Costs per Hr-Mn-Sec'!$F$7</f>
        <v>0.463536</v>
      </c>
      <c r="S242" s="36">
        <f t="shared" si="454"/>
        <v>35.132165999999998</v>
      </c>
      <c r="T242" s="251">
        <f>'Production Times '!$D$12</f>
        <v>0.62577360000000004</v>
      </c>
      <c r="U242" s="252">
        <f>'Production Times '!$D$6</f>
        <v>0.4867128</v>
      </c>
      <c r="V242" s="253">
        <f>'Production Times '!$D$10</f>
        <v>0.15451200000000001</v>
      </c>
      <c r="W242" s="575">
        <f t="shared" si="480"/>
        <v>36.399164399999997</v>
      </c>
      <c r="X242" s="37"/>
      <c r="Y242" s="567">
        <f t="shared" si="475"/>
        <v>0</v>
      </c>
      <c r="Z242" s="563">
        <f t="shared" si="461"/>
        <v>0</v>
      </c>
      <c r="AA242" s="564">
        <f t="shared" si="468"/>
        <v>0</v>
      </c>
      <c r="AB242" s="576">
        <f t="shared" si="478"/>
        <v>0</v>
      </c>
      <c r="AC242" s="576">
        <f t="shared" si="479"/>
        <v>36.399164399999997</v>
      </c>
      <c r="AD242" s="415">
        <v>1.25</v>
      </c>
      <c r="AE242" s="417">
        <v>1.5</v>
      </c>
      <c r="AF242" s="419">
        <v>2</v>
      </c>
      <c r="AG242" s="416">
        <f t="shared" si="476"/>
        <v>45.498955499999994</v>
      </c>
      <c r="AH242" s="418">
        <f t="shared" si="481"/>
        <v>54.598746599999998</v>
      </c>
      <c r="AI242" s="420">
        <f t="shared" si="452"/>
        <v>0</v>
      </c>
      <c r="AJ242" s="466">
        <f t="shared" si="482"/>
        <v>72.798328799999993</v>
      </c>
    </row>
    <row r="243" spans="2:38" ht="14.4" x14ac:dyDescent="0.3">
      <c r="B243" s="32">
        <v>24</v>
      </c>
      <c r="C243" s="261">
        <v>2</v>
      </c>
      <c r="D243" s="32">
        <v>110000</v>
      </c>
      <c r="E243" s="38">
        <f t="shared" si="433"/>
        <v>12</v>
      </c>
      <c r="F243" s="38">
        <f t="shared" si="434"/>
        <v>12</v>
      </c>
      <c r="G243" s="376">
        <v>750</v>
      </c>
      <c r="H243" s="38">
        <f t="shared" si="435"/>
        <v>146.66666666666666</v>
      </c>
      <c r="I243" s="32">
        <v>10</v>
      </c>
      <c r="J243" s="37">
        <f t="shared" si="436"/>
        <v>12</v>
      </c>
      <c r="K243" s="32">
        <v>5</v>
      </c>
      <c r="L243" s="37">
        <f t="shared" si="437"/>
        <v>10.020000000000001</v>
      </c>
      <c r="M243" s="32">
        <v>5</v>
      </c>
      <c r="N243" s="32">
        <f t="shared" si="438"/>
        <v>4.9800000000000004</v>
      </c>
      <c r="O243" s="37">
        <f t="shared" si="439"/>
        <v>12</v>
      </c>
      <c r="P243" s="39">
        <f t="shared" si="440"/>
        <v>1809</v>
      </c>
      <c r="Q243" s="39">
        <f t="shared" si="441"/>
        <v>30.15</v>
      </c>
      <c r="R243" s="368">
        <f>'Costs per Hr-Mn-Sec'!$F$7</f>
        <v>0.463536</v>
      </c>
      <c r="S243" s="36">
        <f t="shared" si="454"/>
        <v>34.939025999999998</v>
      </c>
      <c r="T243" s="251">
        <f>'Production Times '!$D$12</f>
        <v>0.62577360000000004</v>
      </c>
      <c r="U243" s="252">
        <f>'Production Times '!$D$6</f>
        <v>0.4867128</v>
      </c>
      <c r="V243" s="253">
        <f>'Production Times '!$D$10</f>
        <v>0.15451200000000001</v>
      </c>
      <c r="W243" s="575">
        <f t="shared" si="480"/>
        <v>36.206024399999997</v>
      </c>
      <c r="X243" s="37"/>
      <c r="Y243" s="567">
        <f t="shared" si="475"/>
        <v>0</v>
      </c>
      <c r="Z243" s="563">
        <f t="shared" si="461"/>
        <v>0</v>
      </c>
      <c r="AA243" s="564">
        <f t="shared" si="468"/>
        <v>0</v>
      </c>
      <c r="AB243" s="576">
        <f t="shared" si="478"/>
        <v>0</v>
      </c>
      <c r="AC243" s="576">
        <f t="shared" si="479"/>
        <v>36.206024399999997</v>
      </c>
      <c r="AD243" s="415">
        <v>1.25</v>
      </c>
      <c r="AE243" s="417">
        <v>1.5</v>
      </c>
      <c r="AF243" s="419">
        <v>2</v>
      </c>
      <c r="AG243" s="416">
        <f t="shared" si="476"/>
        <v>45.257530499999994</v>
      </c>
      <c r="AH243" s="418">
        <f t="shared" si="481"/>
        <v>54.309036599999999</v>
      </c>
      <c r="AI243" s="420">
        <f t="shared" si="452"/>
        <v>0</v>
      </c>
      <c r="AJ243" s="466">
        <f t="shared" si="482"/>
        <v>72.412048799999994</v>
      </c>
    </row>
    <row r="244" spans="2:38" ht="14.4" x14ac:dyDescent="0.3">
      <c r="B244" s="32">
        <v>48</v>
      </c>
      <c r="C244" s="261">
        <v>2</v>
      </c>
      <c r="D244" s="32">
        <v>110000</v>
      </c>
      <c r="E244" s="38">
        <f t="shared" si="433"/>
        <v>24</v>
      </c>
      <c r="F244" s="38">
        <f t="shared" si="434"/>
        <v>24</v>
      </c>
      <c r="G244" s="376">
        <v>750</v>
      </c>
      <c r="H244" s="38">
        <f t="shared" si="435"/>
        <v>146.66666666666666</v>
      </c>
      <c r="I244" s="32">
        <v>10</v>
      </c>
      <c r="J244" s="37">
        <f t="shared" si="436"/>
        <v>24</v>
      </c>
      <c r="K244" s="32">
        <v>5</v>
      </c>
      <c r="L244" s="37">
        <f t="shared" si="437"/>
        <v>20.040000000000003</v>
      </c>
      <c r="M244" s="32">
        <v>5</v>
      </c>
      <c r="N244" s="32">
        <f t="shared" si="438"/>
        <v>9.9600000000000009</v>
      </c>
      <c r="O244" s="37">
        <f t="shared" si="439"/>
        <v>24</v>
      </c>
      <c r="P244" s="39">
        <f t="shared" si="440"/>
        <v>3608</v>
      </c>
      <c r="Q244" s="39">
        <f t="shared" si="441"/>
        <v>60.133333333333333</v>
      </c>
      <c r="R244" s="368">
        <f>'Costs per Hr-Mn-Sec'!$F$7</f>
        <v>0.463536</v>
      </c>
      <c r="S244" s="36">
        <f t="shared" si="454"/>
        <v>34.842455999999999</v>
      </c>
      <c r="T244" s="251">
        <f>'Production Times '!$D$12</f>
        <v>0.62577360000000004</v>
      </c>
      <c r="U244" s="252">
        <f>'Production Times '!$D$6</f>
        <v>0.4867128</v>
      </c>
      <c r="V244" s="253">
        <f>'Production Times '!$D$10</f>
        <v>0.15451200000000001</v>
      </c>
      <c r="W244" s="575">
        <f t="shared" si="480"/>
        <v>36.109454399999997</v>
      </c>
      <c r="X244" s="37"/>
      <c r="Y244" s="567">
        <f t="shared" si="475"/>
        <v>0</v>
      </c>
      <c r="Z244" s="563">
        <f t="shared" si="461"/>
        <v>0</v>
      </c>
      <c r="AA244" s="564">
        <f t="shared" si="468"/>
        <v>0</v>
      </c>
      <c r="AB244" s="576">
        <f t="shared" si="478"/>
        <v>0</v>
      </c>
      <c r="AC244" s="576">
        <f t="shared" si="479"/>
        <v>36.109454399999997</v>
      </c>
      <c r="AD244" s="415">
        <v>1.25</v>
      </c>
      <c r="AE244" s="417">
        <v>1.5</v>
      </c>
      <c r="AF244" s="419">
        <v>2</v>
      </c>
      <c r="AG244" s="416">
        <f t="shared" si="476"/>
        <v>45.136817999999998</v>
      </c>
      <c r="AH244" s="418">
        <f t="shared" si="481"/>
        <v>54.164181599999992</v>
      </c>
      <c r="AI244" s="420">
        <f t="shared" si="452"/>
        <v>0</v>
      </c>
      <c r="AJ244" s="466">
        <f t="shared" si="482"/>
        <v>72.218908799999994</v>
      </c>
    </row>
    <row r="245" spans="2:38" ht="14.4" x14ac:dyDescent="0.3">
      <c r="B245" s="37">
        <v>72</v>
      </c>
      <c r="C245" s="261">
        <v>2</v>
      </c>
      <c r="D245" s="32">
        <v>110000</v>
      </c>
      <c r="E245" s="38">
        <f t="shared" si="433"/>
        <v>36</v>
      </c>
      <c r="F245" s="38">
        <f t="shared" si="434"/>
        <v>36</v>
      </c>
      <c r="G245" s="376">
        <v>750</v>
      </c>
      <c r="H245" s="38">
        <f t="shared" si="435"/>
        <v>146.66666666666666</v>
      </c>
      <c r="I245" s="32">
        <v>10</v>
      </c>
      <c r="J245" s="37">
        <f t="shared" si="436"/>
        <v>36</v>
      </c>
      <c r="K245" s="32">
        <v>5</v>
      </c>
      <c r="L245" s="37">
        <f t="shared" si="437"/>
        <v>30.060000000000002</v>
      </c>
      <c r="M245" s="32">
        <v>5</v>
      </c>
      <c r="N245" s="32">
        <f t="shared" si="438"/>
        <v>14.940000000000001</v>
      </c>
      <c r="O245" s="37">
        <f t="shared" si="439"/>
        <v>36</v>
      </c>
      <c r="P245" s="39">
        <f t="shared" si="440"/>
        <v>5407</v>
      </c>
      <c r="Q245" s="39">
        <f t="shared" si="441"/>
        <v>90.11666666666666</v>
      </c>
      <c r="R245" s="368">
        <f>'Costs per Hr-Mn-Sec'!$F$7</f>
        <v>0.463536</v>
      </c>
      <c r="S245" s="36">
        <f t="shared" si="454"/>
        <v>34.810265999999999</v>
      </c>
      <c r="T245" s="251">
        <f>'Production Times '!$D$12</f>
        <v>0.62577360000000004</v>
      </c>
      <c r="U245" s="252">
        <f>'Production Times '!$D$6</f>
        <v>0.4867128</v>
      </c>
      <c r="V245" s="253">
        <f>'Production Times '!$D$10</f>
        <v>0.15451200000000001</v>
      </c>
      <c r="W245" s="575">
        <f t="shared" si="480"/>
        <v>36.077264399999997</v>
      </c>
      <c r="X245" s="37"/>
      <c r="Y245" s="567">
        <f t="shared" si="475"/>
        <v>0</v>
      </c>
      <c r="Z245" s="563">
        <f t="shared" si="461"/>
        <v>0</v>
      </c>
      <c r="AA245" s="564">
        <f t="shared" si="468"/>
        <v>0</v>
      </c>
      <c r="AB245" s="576">
        <f t="shared" ref="AB245:AB247" si="483">SUM(AA245)</f>
        <v>0</v>
      </c>
      <c r="AC245" s="576">
        <f t="shared" si="479"/>
        <v>36.077264399999997</v>
      </c>
      <c r="AD245" s="415">
        <v>1.25</v>
      </c>
      <c r="AE245" s="417">
        <v>1.5</v>
      </c>
      <c r="AF245" s="419">
        <v>2</v>
      </c>
      <c r="AG245" s="416">
        <f t="shared" si="476"/>
        <v>45.096580499999995</v>
      </c>
      <c r="AH245" s="418">
        <f t="shared" si="481"/>
        <v>54.115896599999999</v>
      </c>
      <c r="AI245" s="420">
        <f t="shared" si="452"/>
        <v>0</v>
      </c>
      <c r="AJ245" s="466">
        <f t="shared" si="482"/>
        <v>72.154528799999994</v>
      </c>
    </row>
    <row r="246" spans="2:38" ht="14.4" x14ac:dyDescent="0.3">
      <c r="B246" s="37">
        <v>144</v>
      </c>
      <c r="C246" s="261">
        <v>2</v>
      </c>
      <c r="D246" s="32">
        <v>110000</v>
      </c>
      <c r="E246" s="38">
        <f t="shared" si="433"/>
        <v>72</v>
      </c>
      <c r="F246" s="38">
        <f t="shared" si="434"/>
        <v>72</v>
      </c>
      <c r="G246" s="376">
        <v>750</v>
      </c>
      <c r="H246" s="38">
        <f t="shared" si="435"/>
        <v>146.66666666666666</v>
      </c>
      <c r="I246" s="32">
        <v>10</v>
      </c>
      <c r="J246" s="37">
        <f t="shared" si="436"/>
        <v>72</v>
      </c>
      <c r="K246" s="32">
        <v>5</v>
      </c>
      <c r="L246" s="37">
        <f t="shared" si="437"/>
        <v>60.120000000000005</v>
      </c>
      <c r="M246" s="32">
        <v>5</v>
      </c>
      <c r="N246" s="32">
        <f t="shared" si="438"/>
        <v>29.880000000000003</v>
      </c>
      <c r="O246" s="37">
        <f t="shared" si="439"/>
        <v>72</v>
      </c>
      <c r="P246" s="39">
        <f t="shared" si="440"/>
        <v>10804</v>
      </c>
      <c r="Q246" s="39">
        <f t="shared" si="441"/>
        <v>180.06666666666666</v>
      </c>
      <c r="R246" s="368">
        <f>'Costs per Hr-Mn-Sec'!$F$7</f>
        <v>0.463536</v>
      </c>
      <c r="S246" s="36">
        <f t="shared" si="454"/>
        <v>34.778075999999999</v>
      </c>
      <c r="T246" s="251">
        <f>'Production Times '!$D$12</f>
        <v>0.62577360000000004</v>
      </c>
      <c r="U246" s="252">
        <f>'Production Times '!$D$6</f>
        <v>0.4867128</v>
      </c>
      <c r="V246" s="253">
        <f>'Production Times '!$D$10</f>
        <v>0.15451200000000001</v>
      </c>
      <c r="W246" s="575">
        <f t="shared" si="480"/>
        <v>36.045074399999997</v>
      </c>
      <c r="X246" s="37"/>
      <c r="Y246" s="567">
        <f t="shared" si="475"/>
        <v>0</v>
      </c>
      <c r="Z246" s="563">
        <f t="shared" si="461"/>
        <v>0</v>
      </c>
      <c r="AA246" s="564">
        <f t="shared" si="468"/>
        <v>0</v>
      </c>
      <c r="AB246" s="576">
        <f t="shared" si="483"/>
        <v>0</v>
      </c>
      <c r="AC246" s="576">
        <f t="shared" si="479"/>
        <v>36.045074399999997</v>
      </c>
      <c r="AD246" s="415">
        <v>1.25</v>
      </c>
      <c r="AE246" s="417">
        <v>1.5</v>
      </c>
      <c r="AF246" s="419">
        <v>2</v>
      </c>
      <c r="AG246" s="416">
        <f t="shared" si="476"/>
        <v>45.056342999999998</v>
      </c>
      <c r="AH246" s="418">
        <f t="shared" si="481"/>
        <v>54.067611599999992</v>
      </c>
      <c r="AI246" s="420">
        <f t="shared" si="452"/>
        <v>0</v>
      </c>
      <c r="AJ246" s="466">
        <f t="shared" si="482"/>
        <v>72.090148799999994</v>
      </c>
    </row>
    <row r="247" spans="2:38" ht="14.4" x14ac:dyDescent="0.3">
      <c r="B247" s="37">
        <v>288</v>
      </c>
      <c r="C247" s="261">
        <v>2</v>
      </c>
      <c r="D247" s="32">
        <v>110000</v>
      </c>
      <c r="E247" s="38">
        <f>B247/C247</f>
        <v>144</v>
      </c>
      <c r="F247" s="38">
        <f>ROUNDUP(E247,0)</f>
        <v>144</v>
      </c>
      <c r="G247" s="376">
        <v>750</v>
      </c>
      <c r="H247" s="38">
        <f>D247/G247</f>
        <v>146.66666666666666</v>
      </c>
      <c r="I247" s="32">
        <v>10</v>
      </c>
      <c r="J247" s="37">
        <f>B247*0.5</f>
        <v>144</v>
      </c>
      <c r="K247" s="32">
        <v>5</v>
      </c>
      <c r="L247" s="37">
        <f>(K247*0.167)*F247</f>
        <v>120.24000000000001</v>
      </c>
      <c r="M247" s="32">
        <v>5</v>
      </c>
      <c r="N247" s="32">
        <f>(M247*E247)*0.083</f>
        <v>59.760000000000005</v>
      </c>
      <c r="O247" s="37">
        <f>(0.5*C247)*F247</f>
        <v>144</v>
      </c>
      <c r="P247" s="39">
        <f>(H247*F247)+(I247+J247+L247+N247+O247)</f>
        <v>21598</v>
      </c>
      <c r="Q247" s="39">
        <f>P247/60</f>
        <v>359.96666666666664</v>
      </c>
      <c r="R247" s="368">
        <f>'Costs per Hr-Mn-Sec'!$F$7</f>
        <v>0.463536</v>
      </c>
      <c r="S247" s="36">
        <f t="shared" si="454"/>
        <v>34.761980999999999</v>
      </c>
      <c r="T247" s="251">
        <f>'Production Times '!$D$12</f>
        <v>0.62577360000000004</v>
      </c>
      <c r="U247" s="252">
        <f>'Production Times '!$D$6</f>
        <v>0.4867128</v>
      </c>
      <c r="V247" s="253">
        <f>'Production Times '!$D$10</f>
        <v>0.15451200000000001</v>
      </c>
      <c r="W247" s="575">
        <f t="shared" si="480"/>
        <v>36.028979399999997</v>
      </c>
      <c r="X247" s="37"/>
      <c r="Y247" s="567">
        <f t="shared" si="475"/>
        <v>0</v>
      </c>
      <c r="Z247" s="563">
        <f t="shared" si="461"/>
        <v>0</v>
      </c>
      <c r="AA247" s="564">
        <f t="shared" si="468"/>
        <v>0</v>
      </c>
      <c r="AB247" s="576">
        <f t="shared" si="483"/>
        <v>0</v>
      </c>
      <c r="AC247" s="576">
        <f t="shared" si="479"/>
        <v>36.028979399999997</v>
      </c>
      <c r="AD247" s="415">
        <v>1.25</v>
      </c>
      <c r="AE247" s="417">
        <v>1.5</v>
      </c>
      <c r="AF247" s="419">
        <v>2</v>
      </c>
      <c r="AG247" s="416">
        <f t="shared" si="476"/>
        <v>45.036224249999997</v>
      </c>
      <c r="AH247" s="418">
        <f t="shared" si="481"/>
        <v>54.043469099999996</v>
      </c>
      <c r="AI247" s="420">
        <f t="shared" si="452"/>
        <v>0</v>
      </c>
      <c r="AJ247" s="466">
        <f t="shared" si="482"/>
        <v>72.057958799999994</v>
      </c>
    </row>
    <row r="248" spans="2:38" ht="14.4" x14ac:dyDescent="0.3">
      <c r="B248" s="264">
        <v>1</v>
      </c>
      <c r="C248" s="254">
        <v>1</v>
      </c>
      <c r="D248" s="264">
        <v>125000</v>
      </c>
      <c r="E248" s="266">
        <f t="shared" si="433"/>
        <v>1</v>
      </c>
      <c r="F248" s="266">
        <f t="shared" si="434"/>
        <v>1</v>
      </c>
      <c r="G248" s="379">
        <v>750</v>
      </c>
      <c r="H248" s="266">
        <f t="shared" si="435"/>
        <v>166.66666666666666</v>
      </c>
      <c r="I248" s="264">
        <v>10</v>
      </c>
      <c r="J248" s="264">
        <f t="shared" si="436"/>
        <v>0.5</v>
      </c>
      <c r="K248" s="264">
        <v>5</v>
      </c>
      <c r="L248" s="264">
        <f t="shared" si="437"/>
        <v>0.83500000000000008</v>
      </c>
      <c r="M248" s="264">
        <v>5</v>
      </c>
      <c r="N248" s="264">
        <f t="shared" si="438"/>
        <v>0.41500000000000004</v>
      </c>
      <c r="O248" s="264">
        <f t="shared" si="439"/>
        <v>0.5</v>
      </c>
      <c r="P248" s="267">
        <f t="shared" si="440"/>
        <v>178.91666666666666</v>
      </c>
      <c r="Q248" s="267">
        <f t="shared" si="441"/>
        <v>2.9819444444444443</v>
      </c>
      <c r="R248" s="259">
        <f>'Costs per Hr-Mn-Sec'!$F$7</f>
        <v>0.463536</v>
      </c>
      <c r="S248" s="268">
        <f t="shared" si="454"/>
        <v>82.934315999999995</v>
      </c>
      <c r="T248" s="377">
        <f>'Production Times '!$D$12</f>
        <v>0.62577360000000004</v>
      </c>
      <c r="U248" s="378">
        <f>'Production Times '!$D$6</f>
        <v>0.4867128</v>
      </c>
      <c r="V248" s="264">
        <f>'Production Times '!$D$10</f>
        <v>0.15451200000000001</v>
      </c>
      <c r="W248" s="270">
        <f>SUM(S248:V248)</f>
        <v>84.201314400000001</v>
      </c>
      <c r="X248" s="264"/>
      <c r="Y248" s="568">
        <f t="shared" si="475"/>
        <v>0</v>
      </c>
      <c r="Z248" s="569">
        <f t="shared" si="461"/>
        <v>0</v>
      </c>
      <c r="AA248" s="570">
        <f t="shared" si="468"/>
        <v>0</v>
      </c>
      <c r="AB248" s="269">
        <f t="shared" ref="AB248:AB253" si="484">SUM(AA248)</f>
        <v>0</v>
      </c>
      <c r="AC248" s="269">
        <f>W248+AB248</f>
        <v>84.201314400000001</v>
      </c>
      <c r="AD248" s="421">
        <v>1.25</v>
      </c>
      <c r="AE248" s="421">
        <v>1.5</v>
      </c>
      <c r="AF248" s="421">
        <v>2</v>
      </c>
      <c r="AG248" s="270">
        <f t="shared" si="476"/>
        <v>105.251643</v>
      </c>
      <c r="AH248" s="270">
        <f>AC248*AE248</f>
        <v>126.3019716</v>
      </c>
      <c r="AI248" s="422">
        <f t="shared" si="452"/>
        <v>0</v>
      </c>
      <c r="AJ248" s="270">
        <f>AC248*AF248</f>
        <v>168.4026288</v>
      </c>
    </row>
    <row r="249" spans="2:38" ht="14.4" x14ac:dyDescent="0.3">
      <c r="B249" s="375">
        <v>2</v>
      </c>
      <c r="C249" s="261">
        <v>2</v>
      </c>
      <c r="D249" s="32">
        <v>125000</v>
      </c>
      <c r="E249" s="38">
        <f>B249/C249</f>
        <v>1</v>
      </c>
      <c r="F249" s="38">
        <f>ROUNDUP(E249,0)</f>
        <v>1</v>
      </c>
      <c r="G249" s="376">
        <v>750</v>
      </c>
      <c r="H249" s="38">
        <f>D249/G249</f>
        <v>166.66666666666666</v>
      </c>
      <c r="I249" s="32">
        <v>10</v>
      </c>
      <c r="J249" s="37">
        <f>B249*0.5</f>
        <v>1</v>
      </c>
      <c r="K249" s="32">
        <v>5</v>
      </c>
      <c r="L249" s="37">
        <f>(K249*0.167)*F249</f>
        <v>0.83500000000000008</v>
      </c>
      <c r="M249" s="32">
        <v>5</v>
      </c>
      <c r="N249" s="32">
        <f>(M249*E249)*0.083</f>
        <v>0.41500000000000004</v>
      </c>
      <c r="O249" s="37">
        <f>(0.5*C249)*F249</f>
        <v>1</v>
      </c>
      <c r="P249" s="39">
        <f>(H249*F249)+(I249+J249+L249+N249+O249)</f>
        <v>179.91666666666666</v>
      </c>
      <c r="Q249" s="39">
        <f>P249/60</f>
        <v>2.9986111111111109</v>
      </c>
      <c r="R249" s="368">
        <f>'Costs per Hr-Mn-Sec'!$F$7</f>
        <v>0.463536</v>
      </c>
      <c r="S249" s="36">
        <f t="shared" si="454"/>
        <v>41.698926</v>
      </c>
      <c r="T249" s="251">
        <f>'Production Times '!$D$12</f>
        <v>0.62577360000000004</v>
      </c>
      <c r="U249" s="252">
        <f>'Production Times '!$D$6</f>
        <v>0.4867128</v>
      </c>
      <c r="V249" s="253">
        <f>'Production Times '!$D$10</f>
        <v>0.15451200000000001</v>
      </c>
      <c r="W249" s="575">
        <f>SUM(S249:V249)</f>
        <v>42.965924399999999</v>
      </c>
      <c r="X249" s="37"/>
      <c r="Y249" s="567">
        <f t="shared" si="475"/>
        <v>0</v>
      </c>
      <c r="Z249" s="563">
        <f t="shared" si="461"/>
        <v>0</v>
      </c>
      <c r="AA249" s="564">
        <f t="shared" si="468"/>
        <v>0</v>
      </c>
      <c r="AB249" s="576">
        <f t="shared" si="484"/>
        <v>0</v>
      </c>
      <c r="AC249" s="576">
        <f t="shared" ref="AC249:AC256" si="485">W249+AB249</f>
        <v>42.965924399999999</v>
      </c>
      <c r="AD249" s="415">
        <v>1.25</v>
      </c>
      <c r="AE249" s="417">
        <v>1.5</v>
      </c>
      <c r="AF249" s="419">
        <v>2</v>
      </c>
      <c r="AG249" s="416">
        <f t="shared" si="476"/>
        <v>53.7074055</v>
      </c>
      <c r="AH249" s="418">
        <f>AC249*AE249</f>
        <v>64.448886599999994</v>
      </c>
      <c r="AI249" s="420">
        <f t="shared" si="452"/>
        <v>0</v>
      </c>
      <c r="AJ249" s="466">
        <f>AC249*AF249</f>
        <v>85.931848799999997</v>
      </c>
    </row>
    <row r="250" spans="2:38" ht="14.4" x14ac:dyDescent="0.3">
      <c r="B250" s="32">
        <v>6</v>
      </c>
      <c r="C250" s="261">
        <v>2</v>
      </c>
      <c r="D250" s="32">
        <v>125000</v>
      </c>
      <c r="E250" s="38">
        <f t="shared" si="433"/>
        <v>3</v>
      </c>
      <c r="F250" s="38">
        <f t="shared" si="434"/>
        <v>3</v>
      </c>
      <c r="G250" s="376">
        <v>750</v>
      </c>
      <c r="H250" s="38">
        <f t="shared" si="435"/>
        <v>166.66666666666666</v>
      </c>
      <c r="I250" s="32">
        <v>10</v>
      </c>
      <c r="J250" s="37">
        <f t="shared" si="436"/>
        <v>3</v>
      </c>
      <c r="K250" s="32">
        <v>5</v>
      </c>
      <c r="L250" s="37">
        <f t="shared" si="437"/>
        <v>2.5050000000000003</v>
      </c>
      <c r="M250" s="32">
        <v>5</v>
      </c>
      <c r="N250" s="32">
        <f t="shared" si="438"/>
        <v>1.2450000000000001</v>
      </c>
      <c r="O250" s="37">
        <f t="shared" si="439"/>
        <v>3</v>
      </c>
      <c r="P250" s="39">
        <f t="shared" si="440"/>
        <v>519.75</v>
      </c>
      <c r="Q250" s="39">
        <f t="shared" si="441"/>
        <v>8.6624999999999996</v>
      </c>
      <c r="R250" s="368">
        <f>'Costs per Hr-Mn-Sec'!$F$7</f>
        <v>0.463536</v>
      </c>
      <c r="S250" s="36">
        <f t="shared" si="454"/>
        <v>40.153805999999996</v>
      </c>
      <c r="T250" s="251">
        <f>'Production Times '!$D$12</f>
        <v>0.62577360000000004</v>
      </c>
      <c r="U250" s="252">
        <f>'Production Times '!$D$6</f>
        <v>0.4867128</v>
      </c>
      <c r="V250" s="253">
        <f>'Production Times '!$D$10</f>
        <v>0.15451200000000001</v>
      </c>
      <c r="W250" s="575">
        <f t="shared" ref="W250:W256" si="486">SUM(S250:V250)</f>
        <v>41.420804399999994</v>
      </c>
      <c r="X250" s="37"/>
      <c r="Y250" s="567">
        <f t="shared" si="475"/>
        <v>0</v>
      </c>
      <c r="Z250" s="563">
        <f t="shared" si="461"/>
        <v>0</v>
      </c>
      <c r="AA250" s="564">
        <f t="shared" si="468"/>
        <v>0</v>
      </c>
      <c r="AB250" s="576">
        <f t="shared" si="484"/>
        <v>0</v>
      </c>
      <c r="AC250" s="576">
        <f t="shared" si="485"/>
        <v>41.420804399999994</v>
      </c>
      <c r="AD250" s="415">
        <v>1.25</v>
      </c>
      <c r="AE250" s="417">
        <v>1.5</v>
      </c>
      <c r="AF250" s="419">
        <v>2</v>
      </c>
      <c r="AG250" s="416">
        <f t="shared" si="476"/>
        <v>51.776005499999997</v>
      </c>
      <c r="AH250" s="418">
        <f t="shared" ref="AH250:AH256" si="487">AC250*AE250</f>
        <v>62.131206599999992</v>
      </c>
      <c r="AI250" s="420">
        <f t="shared" si="452"/>
        <v>0</v>
      </c>
      <c r="AJ250" s="466">
        <f t="shared" ref="AJ250:AJ256" si="488">AC250*AF250</f>
        <v>82.841608799999989</v>
      </c>
    </row>
    <row r="251" spans="2:38" ht="14.4" x14ac:dyDescent="0.3">
      <c r="B251" s="32">
        <v>12</v>
      </c>
      <c r="C251" s="261">
        <v>2</v>
      </c>
      <c r="D251" s="32">
        <v>125000</v>
      </c>
      <c r="E251" s="38">
        <f t="shared" si="433"/>
        <v>6</v>
      </c>
      <c r="F251" s="38">
        <f t="shared" si="434"/>
        <v>6</v>
      </c>
      <c r="G251" s="376">
        <v>750</v>
      </c>
      <c r="H251" s="38">
        <f t="shared" si="435"/>
        <v>166.66666666666666</v>
      </c>
      <c r="I251" s="32">
        <v>10</v>
      </c>
      <c r="J251" s="37">
        <f t="shared" si="436"/>
        <v>6</v>
      </c>
      <c r="K251" s="32">
        <v>5</v>
      </c>
      <c r="L251" s="37">
        <f t="shared" si="437"/>
        <v>5.0100000000000007</v>
      </c>
      <c r="M251" s="32">
        <v>5</v>
      </c>
      <c r="N251" s="32">
        <f t="shared" si="438"/>
        <v>2.4900000000000002</v>
      </c>
      <c r="O251" s="37">
        <f t="shared" si="439"/>
        <v>6</v>
      </c>
      <c r="P251" s="39">
        <f t="shared" si="440"/>
        <v>1029.5</v>
      </c>
      <c r="Q251" s="39">
        <f t="shared" si="441"/>
        <v>17.158333333333335</v>
      </c>
      <c r="R251" s="368">
        <f>'Costs per Hr-Mn-Sec'!$F$7</f>
        <v>0.463536</v>
      </c>
      <c r="S251" s="36">
        <f t="shared" si="454"/>
        <v>39.767525999999997</v>
      </c>
      <c r="T251" s="251">
        <f>'Production Times '!$D$12</f>
        <v>0.62577360000000004</v>
      </c>
      <c r="U251" s="252">
        <f>'Production Times '!$D$6</f>
        <v>0.4867128</v>
      </c>
      <c r="V251" s="253">
        <f>'Production Times '!$D$10</f>
        <v>0.15451200000000001</v>
      </c>
      <c r="W251" s="575">
        <f t="shared" si="486"/>
        <v>41.034524399999995</v>
      </c>
      <c r="X251" s="37"/>
      <c r="Y251" s="567">
        <f t="shared" si="475"/>
        <v>0</v>
      </c>
      <c r="Z251" s="563">
        <f t="shared" si="461"/>
        <v>0</v>
      </c>
      <c r="AA251" s="564">
        <f t="shared" si="468"/>
        <v>0</v>
      </c>
      <c r="AB251" s="576">
        <f t="shared" si="484"/>
        <v>0</v>
      </c>
      <c r="AC251" s="576">
        <f t="shared" si="485"/>
        <v>41.034524399999995</v>
      </c>
      <c r="AD251" s="415">
        <v>1.25</v>
      </c>
      <c r="AE251" s="417">
        <v>1.5</v>
      </c>
      <c r="AF251" s="419">
        <v>2</v>
      </c>
      <c r="AG251" s="416">
        <f t="shared" si="476"/>
        <v>51.293155499999997</v>
      </c>
      <c r="AH251" s="418">
        <f t="shared" si="487"/>
        <v>61.551786599999993</v>
      </c>
      <c r="AI251" s="420">
        <f t="shared" si="452"/>
        <v>0</v>
      </c>
      <c r="AJ251" s="466">
        <f t="shared" si="488"/>
        <v>82.06904879999999</v>
      </c>
    </row>
    <row r="252" spans="2:38" ht="14.4" x14ac:dyDescent="0.3">
      <c r="B252" s="32">
        <v>24</v>
      </c>
      <c r="C252" s="261">
        <v>2</v>
      </c>
      <c r="D252" s="32">
        <v>125000</v>
      </c>
      <c r="E252" s="38">
        <f t="shared" si="433"/>
        <v>12</v>
      </c>
      <c r="F252" s="38">
        <f t="shared" si="434"/>
        <v>12</v>
      </c>
      <c r="G252" s="376">
        <v>750</v>
      </c>
      <c r="H252" s="38">
        <f t="shared" si="435"/>
        <v>166.66666666666666</v>
      </c>
      <c r="I252" s="32">
        <v>10</v>
      </c>
      <c r="J252" s="37">
        <f t="shared" si="436"/>
        <v>12</v>
      </c>
      <c r="K252" s="32">
        <v>5</v>
      </c>
      <c r="L252" s="37">
        <f t="shared" si="437"/>
        <v>10.020000000000001</v>
      </c>
      <c r="M252" s="32">
        <v>5</v>
      </c>
      <c r="N252" s="32">
        <f t="shared" si="438"/>
        <v>4.9800000000000004</v>
      </c>
      <c r="O252" s="37">
        <f t="shared" si="439"/>
        <v>12</v>
      </c>
      <c r="P252" s="39">
        <f t="shared" si="440"/>
        <v>2049</v>
      </c>
      <c r="Q252" s="39">
        <f t="shared" si="441"/>
        <v>34.15</v>
      </c>
      <c r="R252" s="368">
        <f>'Costs per Hr-Mn-Sec'!$F$7</f>
        <v>0.463536</v>
      </c>
      <c r="S252" s="36">
        <f t="shared" si="454"/>
        <v>39.574385999999997</v>
      </c>
      <c r="T252" s="251">
        <f>'Production Times '!$D$12</f>
        <v>0.62577360000000004</v>
      </c>
      <c r="U252" s="252">
        <f>'Production Times '!$D$6</f>
        <v>0.4867128</v>
      </c>
      <c r="V252" s="253">
        <f>'Production Times '!$D$10</f>
        <v>0.15451200000000001</v>
      </c>
      <c r="W252" s="575">
        <f t="shared" si="486"/>
        <v>40.841384399999995</v>
      </c>
      <c r="X252" s="37"/>
      <c r="Y252" s="567">
        <f t="shared" si="475"/>
        <v>0</v>
      </c>
      <c r="Z252" s="563">
        <f t="shared" si="461"/>
        <v>0</v>
      </c>
      <c r="AA252" s="564">
        <f t="shared" si="468"/>
        <v>0</v>
      </c>
      <c r="AB252" s="576">
        <f t="shared" si="484"/>
        <v>0</v>
      </c>
      <c r="AC252" s="576">
        <f t="shared" si="485"/>
        <v>40.841384399999995</v>
      </c>
      <c r="AD252" s="415">
        <v>1.25</v>
      </c>
      <c r="AE252" s="417">
        <v>1.5</v>
      </c>
      <c r="AF252" s="419">
        <v>2</v>
      </c>
      <c r="AG252" s="416">
        <f t="shared" si="476"/>
        <v>51.051730499999991</v>
      </c>
      <c r="AH252" s="418">
        <f t="shared" si="487"/>
        <v>61.262076599999993</v>
      </c>
      <c r="AI252" s="420">
        <f t="shared" si="452"/>
        <v>0</v>
      </c>
      <c r="AJ252" s="466">
        <f t="shared" si="488"/>
        <v>81.682768799999991</v>
      </c>
    </row>
    <row r="253" spans="2:38" ht="14.4" x14ac:dyDescent="0.3">
      <c r="B253" s="32">
        <v>48</v>
      </c>
      <c r="C253" s="261">
        <v>2</v>
      </c>
      <c r="D253" s="32">
        <v>125000</v>
      </c>
      <c r="E253" s="38">
        <f t="shared" si="433"/>
        <v>24</v>
      </c>
      <c r="F253" s="38">
        <f t="shared" si="434"/>
        <v>24</v>
      </c>
      <c r="G253" s="376">
        <v>750</v>
      </c>
      <c r="H253" s="38">
        <f t="shared" si="435"/>
        <v>166.66666666666666</v>
      </c>
      <c r="I253" s="32">
        <v>10</v>
      </c>
      <c r="J253" s="37">
        <f t="shared" si="436"/>
        <v>24</v>
      </c>
      <c r="K253" s="32">
        <v>5</v>
      </c>
      <c r="L253" s="37">
        <f t="shared" si="437"/>
        <v>20.040000000000003</v>
      </c>
      <c r="M253" s="32">
        <v>5</v>
      </c>
      <c r="N253" s="32">
        <f t="shared" si="438"/>
        <v>9.9600000000000009</v>
      </c>
      <c r="O253" s="37">
        <f t="shared" si="439"/>
        <v>24</v>
      </c>
      <c r="P253" s="39">
        <f t="shared" si="440"/>
        <v>4088</v>
      </c>
      <c r="Q253" s="39">
        <f t="shared" si="441"/>
        <v>68.13333333333334</v>
      </c>
      <c r="R253" s="368">
        <f>'Costs per Hr-Mn-Sec'!$F$7</f>
        <v>0.463536</v>
      </c>
      <c r="S253" s="36">
        <f t="shared" si="454"/>
        <v>39.477815999999997</v>
      </c>
      <c r="T253" s="251">
        <f>'Production Times '!$D$12</f>
        <v>0.62577360000000004</v>
      </c>
      <c r="U253" s="252">
        <f>'Production Times '!$D$6</f>
        <v>0.4867128</v>
      </c>
      <c r="V253" s="253">
        <f>'Production Times '!$D$10</f>
        <v>0.15451200000000001</v>
      </c>
      <c r="W253" s="575">
        <f t="shared" si="486"/>
        <v>40.744814399999996</v>
      </c>
      <c r="X253" s="37"/>
      <c r="Y253" s="567">
        <f t="shared" si="475"/>
        <v>0</v>
      </c>
      <c r="Z253" s="563">
        <f t="shared" si="461"/>
        <v>0</v>
      </c>
      <c r="AA253" s="564">
        <f t="shared" si="468"/>
        <v>0</v>
      </c>
      <c r="AB253" s="576">
        <f t="shared" si="484"/>
        <v>0</v>
      </c>
      <c r="AC253" s="576">
        <f t="shared" si="485"/>
        <v>40.744814399999996</v>
      </c>
      <c r="AD253" s="415">
        <v>1.25</v>
      </c>
      <c r="AE253" s="417">
        <v>1.5</v>
      </c>
      <c r="AF253" s="419">
        <v>2</v>
      </c>
      <c r="AG253" s="416">
        <f t="shared" si="476"/>
        <v>50.931017999999995</v>
      </c>
      <c r="AH253" s="418">
        <f t="shared" si="487"/>
        <v>61.117221599999993</v>
      </c>
      <c r="AI253" s="420">
        <f t="shared" si="452"/>
        <v>0</v>
      </c>
      <c r="AJ253" s="466">
        <f t="shared" si="488"/>
        <v>81.489628799999991</v>
      </c>
      <c r="AL253" s="329"/>
    </row>
    <row r="254" spans="2:38" ht="14.4" x14ac:dyDescent="0.3">
      <c r="B254" s="37">
        <v>72</v>
      </c>
      <c r="C254" s="261">
        <v>2</v>
      </c>
      <c r="D254" s="32">
        <v>125000</v>
      </c>
      <c r="E254" s="38">
        <f t="shared" si="433"/>
        <v>36</v>
      </c>
      <c r="F254" s="38">
        <f t="shared" si="434"/>
        <v>36</v>
      </c>
      <c r="G254" s="376">
        <v>750</v>
      </c>
      <c r="H254" s="38">
        <f t="shared" si="435"/>
        <v>166.66666666666666</v>
      </c>
      <c r="I254" s="32">
        <v>10</v>
      </c>
      <c r="J254" s="37">
        <f t="shared" si="436"/>
        <v>36</v>
      </c>
      <c r="K254" s="32">
        <v>5</v>
      </c>
      <c r="L254" s="37">
        <f t="shared" si="437"/>
        <v>30.060000000000002</v>
      </c>
      <c r="M254" s="32">
        <v>5</v>
      </c>
      <c r="N254" s="32">
        <f t="shared" si="438"/>
        <v>14.940000000000001</v>
      </c>
      <c r="O254" s="37">
        <f t="shared" si="439"/>
        <v>36</v>
      </c>
      <c r="P254" s="39">
        <f t="shared" si="440"/>
        <v>6127</v>
      </c>
      <c r="Q254" s="39">
        <f t="shared" si="441"/>
        <v>102.11666666666666</v>
      </c>
      <c r="R254" s="368">
        <f>'Costs per Hr-Mn-Sec'!$F$7</f>
        <v>0.463536</v>
      </c>
      <c r="S254" s="36">
        <f t="shared" si="454"/>
        <v>39.445625999999997</v>
      </c>
      <c r="T254" s="251">
        <f>'Production Times '!$D$12</f>
        <v>0.62577360000000004</v>
      </c>
      <c r="U254" s="252">
        <f>'Production Times '!$D$6</f>
        <v>0.4867128</v>
      </c>
      <c r="V254" s="253">
        <f>'Production Times '!$D$10</f>
        <v>0.15451200000000001</v>
      </c>
      <c r="W254" s="575">
        <f t="shared" si="486"/>
        <v>40.712624399999996</v>
      </c>
      <c r="X254" s="37"/>
      <c r="Y254" s="567">
        <f t="shared" si="475"/>
        <v>0</v>
      </c>
      <c r="Z254" s="563">
        <f t="shared" si="461"/>
        <v>0</v>
      </c>
      <c r="AA254" s="564">
        <f t="shared" si="468"/>
        <v>0</v>
      </c>
      <c r="AB254" s="576">
        <f t="shared" ref="AB254:AB256" si="489">SUM(AA254)</f>
        <v>0</v>
      </c>
      <c r="AC254" s="576">
        <f t="shared" si="485"/>
        <v>40.712624399999996</v>
      </c>
      <c r="AD254" s="415">
        <v>1.25</v>
      </c>
      <c r="AE254" s="417">
        <v>1.5</v>
      </c>
      <c r="AF254" s="419">
        <v>2</v>
      </c>
      <c r="AG254" s="416">
        <f t="shared" si="476"/>
        <v>50.890780499999991</v>
      </c>
      <c r="AH254" s="418">
        <f t="shared" si="487"/>
        <v>61.068936599999994</v>
      </c>
      <c r="AI254" s="420">
        <f t="shared" si="452"/>
        <v>0</v>
      </c>
      <c r="AJ254" s="466">
        <f t="shared" si="488"/>
        <v>81.425248799999991</v>
      </c>
    </row>
    <row r="255" spans="2:38" ht="14.4" x14ac:dyDescent="0.3">
      <c r="B255" s="37">
        <v>144</v>
      </c>
      <c r="C255" s="261">
        <v>2</v>
      </c>
      <c r="D255" s="32">
        <v>125000</v>
      </c>
      <c r="E255" s="38">
        <f t="shared" si="433"/>
        <v>72</v>
      </c>
      <c r="F255" s="38">
        <f t="shared" si="434"/>
        <v>72</v>
      </c>
      <c r="G255" s="376">
        <v>750</v>
      </c>
      <c r="H255" s="38">
        <f t="shared" si="435"/>
        <v>166.66666666666666</v>
      </c>
      <c r="I255" s="32">
        <v>10</v>
      </c>
      <c r="J255" s="37">
        <f t="shared" si="436"/>
        <v>72</v>
      </c>
      <c r="K255" s="32">
        <v>5</v>
      </c>
      <c r="L255" s="37">
        <f t="shared" si="437"/>
        <v>60.120000000000005</v>
      </c>
      <c r="M255" s="32">
        <v>5</v>
      </c>
      <c r="N255" s="32">
        <f t="shared" si="438"/>
        <v>29.880000000000003</v>
      </c>
      <c r="O255" s="37">
        <f t="shared" si="439"/>
        <v>72</v>
      </c>
      <c r="P255" s="39">
        <f t="shared" si="440"/>
        <v>12244</v>
      </c>
      <c r="Q255" s="39">
        <f t="shared" si="441"/>
        <v>204.06666666666666</v>
      </c>
      <c r="R255" s="368">
        <f>'Costs per Hr-Mn-Sec'!$F$7</f>
        <v>0.463536</v>
      </c>
      <c r="S255" s="36">
        <f t="shared" si="454"/>
        <v>39.413436000000004</v>
      </c>
      <c r="T255" s="251">
        <f>'Production Times '!$D$12</f>
        <v>0.62577360000000004</v>
      </c>
      <c r="U255" s="252">
        <f>'Production Times '!$D$6</f>
        <v>0.4867128</v>
      </c>
      <c r="V255" s="253">
        <f>'Production Times '!$D$10</f>
        <v>0.15451200000000001</v>
      </c>
      <c r="W255" s="575">
        <f t="shared" si="486"/>
        <v>40.680434400000003</v>
      </c>
      <c r="X255" s="37"/>
      <c r="Y255" s="567">
        <f t="shared" si="475"/>
        <v>0</v>
      </c>
      <c r="Z255" s="563">
        <f t="shared" si="461"/>
        <v>0</v>
      </c>
      <c r="AA255" s="564">
        <f t="shared" si="468"/>
        <v>0</v>
      </c>
      <c r="AB255" s="576">
        <f t="shared" si="489"/>
        <v>0</v>
      </c>
      <c r="AC255" s="576">
        <f t="shared" si="485"/>
        <v>40.680434400000003</v>
      </c>
      <c r="AD255" s="415">
        <v>1.25</v>
      </c>
      <c r="AE255" s="417">
        <v>1.5</v>
      </c>
      <c r="AF255" s="419">
        <v>2</v>
      </c>
      <c r="AG255" s="416">
        <f t="shared" si="476"/>
        <v>50.850543000000002</v>
      </c>
      <c r="AH255" s="418">
        <f t="shared" si="487"/>
        <v>61.020651600000008</v>
      </c>
      <c r="AI255" s="420">
        <f t="shared" si="452"/>
        <v>0</v>
      </c>
      <c r="AJ255" s="466">
        <f t="shared" si="488"/>
        <v>81.360868800000006</v>
      </c>
    </row>
    <row r="256" spans="2:38" ht="14.4" x14ac:dyDescent="0.3">
      <c r="B256" s="32">
        <v>288</v>
      </c>
      <c r="C256" s="261">
        <v>2</v>
      </c>
      <c r="D256" s="32">
        <v>125000</v>
      </c>
      <c r="E256" s="38">
        <f>B256/C256</f>
        <v>144</v>
      </c>
      <c r="F256" s="38">
        <f>ROUNDUP(E256,0)</f>
        <v>144</v>
      </c>
      <c r="G256" s="376">
        <v>750</v>
      </c>
      <c r="H256" s="38">
        <f>D256/G256</f>
        <v>166.66666666666666</v>
      </c>
      <c r="I256" s="32">
        <v>10</v>
      </c>
      <c r="J256" s="37">
        <f>B256*0.5</f>
        <v>144</v>
      </c>
      <c r="K256" s="32">
        <v>5</v>
      </c>
      <c r="L256" s="37">
        <f>(K256*0.167)*F256</f>
        <v>120.24000000000001</v>
      </c>
      <c r="M256" s="32">
        <v>5</v>
      </c>
      <c r="N256" s="32">
        <f>(M256*E256)*0.083</f>
        <v>59.760000000000005</v>
      </c>
      <c r="O256" s="37">
        <f>(0.5*C256)*F256</f>
        <v>144</v>
      </c>
      <c r="P256" s="39">
        <f>(H256*F256)+(I256+J256+L256+N256+O256)</f>
        <v>24478</v>
      </c>
      <c r="Q256" s="39">
        <f>P256/60</f>
        <v>407.96666666666664</v>
      </c>
      <c r="R256" s="368">
        <f>'Costs per Hr-Mn-Sec'!$F$7</f>
        <v>0.463536</v>
      </c>
      <c r="S256" s="36">
        <f t="shared" si="454"/>
        <v>39.397341000000004</v>
      </c>
      <c r="T256" s="251">
        <f>'Production Times '!$D$12</f>
        <v>0.62577360000000004</v>
      </c>
      <c r="U256" s="252">
        <f>'Production Times '!$D$6</f>
        <v>0.4867128</v>
      </c>
      <c r="V256" s="253">
        <f>'Production Times '!$D$10</f>
        <v>0.15451200000000001</v>
      </c>
      <c r="W256" s="575">
        <f t="shared" si="486"/>
        <v>40.664339400000003</v>
      </c>
      <c r="X256" s="37"/>
      <c r="Y256" s="567">
        <f t="shared" si="475"/>
        <v>0</v>
      </c>
      <c r="Z256" s="563">
        <f t="shared" si="461"/>
        <v>0</v>
      </c>
      <c r="AA256" s="564">
        <f t="shared" si="468"/>
        <v>0</v>
      </c>
      <c r="AB256" s="576">
        <f t="shared" si="489"/>
        <v>0</v>
      </c>
      <c r="AC256" s="576">
        <f t="shared" si="485"/>
        <v>40.664339400000003</v>
      </c>
      <c r="AD256" s="415">
        <v>1.25</v>
      </c>
      <c r="AE256" s="417">
        <v>1.5</v>
      </c>
      <c r="AF256" s="419">
        <v>2</v>
      </c>
      <c r="AG256" s="416">
        <f t="shared" si="476"/>
        <v>50.830424250000007</v>
      </c>
      <c r="AH256" s="418">
        <f t="shared" si="487"/>
        <v>60.996509100000004</v>
      </c>
      <c r="AI256" s="420">
        <f t="shared" si="452"/>
        <v>0</v>
      </c>
      <c r="AJ256" s="466">
        <f t="shared" si="488"/>
        <v>81.328678800000006</v>
      </c>
    </row>
    <row r="257" spans="2:36" ht="14.4" x14ac:dyDescent="0.3">
      <c r="B257" s="264">
        <v>1</v>
      </c>
      <c r="C257" s="254">
        <v>1</v>
      </c>
      <c r="D257" s="264">
        <v>150000</v>
      </c>
      <c r="E257" s="266">
        <f>B257/C257</f>
        <v>1</v>
      </c>
      <c r="F257" s="266">
        <f>ROUNDUP(E257,0)</f>
        <v>1</v>
      </c>
      <c r="G257" s="379">
        <v>750</v>
      </c>
      <c r="H257" s="266">
        <f>D257/G257</f>
        <v>200</v>
      </c>
      <c r="I257" s="264">
        <v>10</v>
      </c>
      <c r="J257" s="264">
        <f>B257*0.5</f>
        <v>0.5</v>
      </c>
      <c r="K257" s="264">
        <v>5</v>
      </c>
      <c r="L257" s="264">
        <f>(K257*0.167)*F257</f>
        <v>0.83500000000000008</v>
      </c>
      <c r="M257" s="264">
        <v>5</v>
      </c>
      <c r="N257" s="264">
        <f>(M257*E257)*0.083</f>
        <v>0.41500000000000004</v>
      </c>
      <c r="O257" s="264">
        <f>(0.5*C257)*F257</f>
        <v>0.5</v>
      </c>
      <c r="P257" s="267">
        <f>(H257*F257)+(I257+J257+L257+N257+O257)</f>
        <v>212.25</v>
      </c>
      <c r="Q257" s="267">
        <v>0</v>
      </c>
      <c r="R257" s="259">
        <f>'Costs per Hr-Mn-Sec'!$F$7</f>
        <v>0.463536</v>
      </c>
      <c r="S257" s="268">
        <f t="shared" si="454"/>
        <v>98.385515999999996</v>
      </c>
      <c r="T257" s="377">
        <f>'Production Times '!$D$12</f>
        <v>0.62577360000000004</v>
      </c>
      <c r="U257" s="378">
        <f>'Production Times '!$D$6</f>
        <v>0.4867128</v>
      </c>
      <c r="V257" s="264">
        <f>'Production Times '!$D$10</f>
        <v>0.15451200000000001</v>
      </c>
      <c r="W257" s="270">
        <f>SUM(S257:V257)</f>
        <v>99.652514400000001</v>
      </c>
      <c r="X257" s="264"/>
      <c r="Y257" s="568">
        <f t="shared" si="475"/>
        <v>0</v>
      </c>
      <c r="Z257" s="569">
        <f t="shared" si="461"/>
        <v>0</v>
      </c>
      <c r="AA257" s="570">
        <f t="shared" si="468"/>
        <v>0</v>
      </c>
      <c r="AB257" s="269">
        <f t="shared" ref="AB257:AB262" si="490">SUM(AA257)</f>
        <v>0</v>
      </c>
      <c r="AC257" s="269">
        <f>W257+AB257</f>
        <v>99.652514400000001</v>
      </c>
      <c r="AD257" s="421">
        <v>1.25</v>
      </c>
      <c r="AE257" s="421">
        <v>1.5</v>
      </c>
      <c r="AF257" s="421">
        <v>2</v>
      </c>
      <c r="AG257" s="270">
        <f t="shared" si="476"/>
        <v>124.56564299999999</v>
      </c>
      <c r="AH257" s="270">
        <f>AC257*AE257</f>
        <v>149.47877160000002</v>
      </c>
      <c r="AI257" s="422">
        <f t="shared" si="452"/>
        <v>0</v>
      </c>
      <c r="AJ257" s="270">
        <f>AC257*AF257</f>
        <v>199.3050288</v>
      </c>
    </row>
    <row r="258" spans="2:36" ht="14.4" x14ac:dyDescent="0.3">
      <c r="B258" s="375">
        <v>2</v>
      </c>
      <c r="C258" s="261">
        <v>2</v>
      </c>
      <c r="D258" s="32">
        <v>150000</v>
      </c>
      <c r="E258" s="38">
        <f>B258/C258</f>
        <v>1</v>
      </c>
      <c r="F258" s="38">
        <f>ROUNDUP(E258,0)</f>
        <v>1</v>
      </c>
      <c r="G258" s="376">
        <v>750</v>
      </c>
      <c r="H258" s="38">
        <f>D258/G258</f>
        <v>200</v>
      </c>
      <c r="I258" s="32">
        <v>10</v>
      </c>
      <c r="J258" s="37">
        <f>B258*0.5</f>
        <v>1</v>
      </c>
      <c r="K258" s="32">
        <v>5</v>
      </c>
      <c r="L258" s="37">
        <f>(K258*0.167)*F258</f>
        <v>0.83500000000000008</v>
      </c>
      <c r="M258" s="32">
        <v>5</v>
      </c>
      <c r="N258" s="32">
        <f>(M258*E258)*0.083</f>
        <v>0.41500000000000004</v>
      </c>
      <c r="O258" s="37">
        <f>(0.5*C258)*F258</f>
        <v>1</v>
      </c>
      <c r="P258" s="39">
        <f>(H258*F258)+(I258+J258+L258+N258+O258)</f>
        <v>213.25</v>
      </c>
      <c r="Q258" s="39">
        <f>P258/60</f>
        <v>3.5541666666666667</v>
      </c>
      <c r="R258" s="368">
        <f>'Costs per Hr-Mn-Sec'!$F$7</f>
        <v>0.463536</v>
      </c>
      <c r="S258" s="36">
        <f t="shared" si="454"/>
        <v>49.424526</v>
      </c>
      <c r="T258" s="251">
        <f>'Production Times '!$D$12</f>
        <v>0.62577360000000004</v>
      </c>
      <c r="U258" s="252">
        <f>'Production Times '!$D$6</f>
        <v>0.4867128</v>
      </c>
      <c r="V258" s="253">
        <f>'Production Times '!$D$10</f>
        <v>0.15451200000000001</v>
      </c>
      <c r="W258" s="575">
        <f>SUM(S258:V258)</f>
        <v>50.691524399999999</v>
      </c>
      <c r="X258" s="37"/>
      <c r="Y258" s="567">
        <f t="shared" si="475"/>
        <v>0</v>
      </c>
      <c r="Z258" s="563">
        <f t="shared" si="461"/>
        <v>0</v>
      </c>
      <c r="AA258" s="564">
        <f t="shared" si="468"/>
        <v>0</v>
      </c>
      <c r="AB258" s="576">
        <f t="shared" si="490"/>
        <v>0</v>
      </c>
      <c r="AC258" s="576">
        <f t="shared" ref="AC258:AC265" si="491">W258+AB258</f>
        <v>50.691524399999999</v>
      </c>
      <c r="AD258" s="415">
        <v>1.25</v>
      </c>
      <c r="AE258" s="417">
        <v>1.5</v>
      </c>
      <c r="AF258" s="419">
        <v>2</v>
      </c>
      <c r="AG258" s="416">
        <f t="shared" si="476"/>
        <v>63.364405499999997</v>
      </c>
      <c r="AH258" s="418">
        <f>AC258*AE258</f>
        <v>76.037286600000002</v>
      </c>
      <c r="AI258" s="420">
        <f t="shared" si="452"/>
        <v>0</v>
      </c>
      <c r="AJ258" s="466">
        <f>AC258*AF258</f>
        <v>101.3830488</v>
      </c>
    </row>
    <row r="259" spans="2:36" ht="14.4" x14ac:dyDescent="0.3">
      <c r="B259" s="32">
        <v>6</v>
      </c>
      <c r="C259" s="261">
        <v>2</v>
      </c>
      <c r="D259" s="32">
        <v>150000</v>
      </c>
      <c r="E259" s="38">
        <f t="shared" ref="E259:E264" si="492">B259/C259</f>
        <v>3</v>
      </c>
      <c r="F259" s="38">
        <f t="shared" ref="F259:F264" si="493">ROUNDUP(E259,0)</f>
        <v>3</v>
      </c>
      <c r="G259" s="376">
        <v>750</v>
      </c>
      <c r="H259" s="38">
        <f t="shared" ref="H259:H264" si="494">D259/G259</f>
        <v>200</v>
      </c>
      <c r="I259" s="32">
        <v>10</v>
      </c>
      <c r="J259" s="37">
        <f t="shared" ref="J259:J264" si="495">B259*0.5</f>
        <v>3</v>
      </c>
      <c r="K259" s="32">
        <v>5</v>
      </c>
      <c r="L259" s="37">
        <f t="shared" ref="L259:L264" si="496">(K259*0.167)*F259</f>
        <v>2.5050000000000003</v>
      </c>
      <c r="M259" s="32">
        <v>5</v>
      </c>
      <c r="N259" s="32">
        <f t="shared" ref="N259:N264" si="497">(M259*E259)*0.083</f>
        <v>1.2450000000000001</v>
      </c>
      <c r="O259" s="37">
        <f t="shared" ref="O259:O264" si="498">(0.5*C259)*F259</f>
        <v>3</v>
      </c>
      <c r="P259" s="39">
        <f t="shared" ref="P259:P264" si="499">(H259*F259)+(I259+J259+L259+N259+O259)</f>
        <v>619.75</v>
      </c>
      <c r="Q259" s="39">
        <f t="shared" ref="Q259:Q264" si="500">P259/60</f>
        <v>10.329166666666667</v>
      </c>
      <c r="R259" s="368">
        <f>'Costs per Hr-Mn-Sec'!$F$7</f>
        <v>0.463536</v>
      </c>
      <c r="S259" s="36">
        <f t="shared" si="454"/>
        <v>47.879405999999996</v>
      </c>
      <c r="T259" s="251">
        <f>'Production Times '!$D$12</f>
        <v>0.62577360000000004</v>
      </c>
      <c r="U259" s="252">
        <f>'Production Times '!$D$6</f>
        <v>0.4867128</v>
      </c>
      <c r="V259" s="253">
        <f>'Production Times '!$D$10</f>
        <v>0.15451200000000001</v>
      </c>
      <c r="W259" s="575">
        <f t="shared" ref="W259:W265" si="501">SUM(S259:V259)</f>
        <v>49.146404399999994</v>
      </c>
      <c r="X259" s="37"/>
      <c r="Y259" s="567">
        <f t="shared" si="475"/>
        <v>0</v>
      </c>
      <c r="Z259" s="563">
        <f t="shared" si="461"/>
        <v>0</v>
      </c>
      <c r="AA259" s="564">
        <f t="shared" si="468"/>
        <v>0</v>
      </c>
      <c r="AB259" s="576">
        <f t="shared" si="490"/>
        <v>0</v>
      </c>
      <c r="AC259" s="576">
        <f t="shared" si="491"/>
        <v>49.146404399999994</v>
      </c>
      <c r="AD259" s="415">
        <v>1.25</v>
      </c>
      <c r="AE259" s="417">
        <v>1.5</v>
      </c>
      <c r="AF259" s="419">
        <v>2</v>
      </c>
      <c r="AG259" s="416">
        <f t="shared" si="476"/>
        <v>61.433005499999993</v>
      </c>
      <c r="AH259" s="418">
        <f t="shared" ref="AH259:AH265" si="502">AC259*AE259</f>
        <v>73.719606599999992</v>
      </c>
      <c r="AI259" s="420">
        <f t="shared" si="452"/>
        <v>0</v>
      </c>
      <c r="AJ259" s="466">
        <f t="shared" ref="AJ259:AJ265" si="503">AC259*AF259</f>
        <v>98.292808799999989</v>
      </c>
    </row>
    <row r="260" spans="2:36" ht="14.4" x14ac:dyDescent="0.3">
      <c r="B260" s="32">
        <v>12</v>
      </c>
      <c r="C260" s="261">
        <v>2</v>
      </c>
      <c r="D260" s="32">
        <v>150000</v>
      </c>
      <c r="E260" s="38">
        <f t="shared" si="492"/>
        <v>6</v>
      </c>
      <c r="F260" s="38">
        <f t="shared" si="493"/>
        <v>6</v>
      </c>
      <c r="G260" s="376">
        <v>750</v>
      </c>
      <c r="H260" s="38">
        <f t="shared" si="494"/>
        <v>200</v>
      </c>
      <c r="I260" s="32">
        <v>10</v>
      </c>
      <c r="J260" s="37">
        <f t="shared" si="495"/>
        <v>6</v>
      </c>
      <c r="K260" s="32">
        <v>5</v>
      </c>
      <c r="L260" s="37">
        <f t="shared" si="496"/>
        <v>5.0100000000000007</v>
      </c>
      <c r="M260" s="32">
        <v>5</v>
      </c>
      <c r="N260" s="32">
        <f t="shared" si="497"/>
        <v>2.4900000000000002</v>
      </c>
      <c r="O260" s="37">
        <f t="shared" si="498"/>
        <v>6</v>
      </c>
      <c r="P260" s="39">
        <f t="shared" si="499"/>
        <v>1229.5</v>
      </c>
      <c r="Q260" s="39">
        <f t="shared" si="500"/>
        <v>20.491666666666667</v>
      </c>
      <c r="R260" s="368">
        <f>'Costs per Hr-Mn-Sec'!$F$7</f>
        <v>0.463536</v>
      </c>
      <c r="S260" s="36">
        <f t="shared" si="454"/>
        <v>47.493125999999997</v>
      </c>
      <c r="T260" s="251">
        <f>'Production Times '!$D$12</f>
        <v>0.62577360000000004</v>
      </c>
      <c r="U260" s="252">
        <f>'Production Times '!$D$6</f>
        <v>0.4867128</v>
      </c>
      <c r="V260" s="253">
        <f>'Production Times '!$D$10</f>
        <v>0.15451200000000001</v>
      </c>
      <c r="W260" s="575">
        <f t="shared" si="501"/>
        <v>48.760124399999995</v>
      </c>
      <c r="X260" s="37"/>
      <c r="Y260" s="567">
        <f t="shared" si="475"/>
        <v>0</v>
      </c>
      <c r="Z260" s="563">
        <f t="shared" si="461"/>
        <v>0</v>
      </c>
      <c r="AA260" s="564">
        <f t="shared" si="468"/>
        <v>0</v>
      </c>
      <c r="AB260" s="576">
        <f t="shared" si="490"/>
        <v>0</v>
      </c>
      <c r="AC260" s="576">
        <f t="shared" si="491"/>
        <v>48.760124399999995</v>
      </c>
      <c r="AD260" s="415">
        <v>1.25</v>
      </c>
      <c r="AE260" s="417">
        <v>1.5</v>
      </c>
      <c r="AF260" s="419">
        <v>2</v>
      </c>
      <c r="AG260" s="416">
        <f t="shared" si="476"/>
        <v>60.950155499999994</v>
      </c>
      <c r="AH260" s="418">
        <f t="shared" si="502"/>
        <v>73.140186599999993</v>
      </c>
      <c r="AI260" s="420">
        <f t="shared" si="452"/>
        <v>0</v>
      </c>
      <c r="AJ260" s="466">
        <f t="shared" si="503"/>
        <v>97.52024879999999</v>
      </c>
    </row>
    <row r="261" spans="2:36" ht="14.4" x14ac:dyDescent="0.3">
      <c r="B261" s="32">
        <v>24</v>
      </c>
      <c r="C261" s="261">
        <v>2</v>
      </c>
      <c r="D261" s="32">
        <v>150000</v>
      </c>
      <c r="E261" s="38">
        <f t="shared" si="492"/>
        <v>12</v>
      </c>
      <c r="F261" s="38">
        <f t="shared" si="493"/>
        <v>12</v>
      </c>
      <c r="G261" s="376">
        <v>750</v>
      </c>
      <c r="H261" s="38">
        <f t="shared" si="494"/>
        <v>200</v>
      </c>
      <c r="I261" s="32">
        <v>10</v>
      </c>
      <c r="J261" s="37">
        <f t="shared" si="495"/>
        <v>12</v>
      </c>
      <c r="K261" s="32">
        <v>5</v>
      </c>
      <c r="L261" s="37">
        <f t="shared" si="496"/>
        <v>10.020000000000001</v>
      </c>
      <c r="M261" s="32">
        <v>5</v>
      </c>
      <c r="N261" s="32">
        <f t="shared" si="497"/>
        <v>4.9800000000000004</v>
      </c>
      <c r="O261" s="37">
        <f t="shared" si="498"/>
        <v>12</v>
      </c>
      <c r="P261" s="39">
        <f t="shared" si="499"/>
        <v>2449</v>
      </c>
      <c r="Q261" s="39">
        <f t="shared" si="500"/>
        <v>40.81666666666667</v>
      </c>
      <c r="R261" s="368">
        <f>'Costs per Hr-Mn-Sec'!$F$7</f>
        <v>0.463536</v>
      </c>
      <c r="S261" s="36">
        <f t="shared" si="454"/>
        <v>47.299985999999997</v>
      </c>
      <c r="T261" s="251">
        <f>'Production Times '!$D$12</f>
        <v>0.62577360000000004</v>
      </c>
      <c r="U261" s="252">
        <f>'Production Times '!$D$6</f>
        <v>0.4867128</v>
      </c>
      <c r="V261" s="253">
        <f>'Production Times '!$D$10</f>
        <v>0.15451200000000001</v>
      </c>
      <c r="W261" s="575">
        <f t="shared" si="501"/>
        <v>48.566984399999996</v>
      </c>
      <c r="X261" s="37"/>
      <c r="Y261" s="567">
        <f t="shared" si="475"/>
        <v>0</v>
      </c>
      <c r="Z261" s="563">
        <f t="shared" si="461"/>
        <v>0</v>
      </c>
      <c r="AA261" s="564">
        <f t="shared" si="468"/>
        <v>0</v>
      </c>
      <c r="AB261" s="576">
        <f t="shared" si="490"/>
        <v>0</v>
      </c>
      <c r="AC261" s="576">
        <f t="shared" si="491"/>
        <v>48.566984399999996</v>
      </c>
      <c r="AD261" s="415">
        <v>1.25</v>
      </c>
      <c r="AE261" s="417">
        <v>1.5</v>
      </c>
      <c r="AF261" s="419">
        <v>2</v>
      </c>
      <c r="AG261" s="416">
        <f t="shared" si="476"/>
        <v>60.708730499999994</v>
      </c>
      <c r="AH261" s="418">
        <f t="shared" si="502"/>
        <v>72.850476599999993</v>
      </c>
      <c r="AI261" s="420">
        <f t="shared" si="452"/>
        <v>0</v>
      </c>
      <c r="AJ261" s="466">
        <f t="shared" si="503"/>
        <v>97.133968799999991</v>
      </c>
    </row>
    <row r="262" spans="2:36" ht="14.4" x14ac:dyDescent="0.3">
      <c r="B262" s="32">
        <v>48</v>
      </c>
      <c r="C262" s="261">
        <v>2</v>
      </c>
      <c r="D262" s="32">
        <v>150000</v>
      </c>
      <c r="E262" s="38">
        <f t="shared" si="492"/>
        <v>24</v>
      </c>
      <c r="F262" s="38">
        <f t="shared" si="493"/>
        <v>24</v>
      </c>
      <c r="G262" s="376">
        <v>750</v>
      </c>
      <c r="H262" s="38">
        <f t="shared" si="494"/>
        <v>200</v>
      </c>
      <c r="I262" s="32">
        <v>10</v>
      </c>
      <c r="J262" s="37">
        <f t="shared" si="495"/>
        <v>24</v>
      </c>
      <c r="K262" s="32">
        <v>5</v>
      </c>
      <c r="L262" s="37">
        <f t="shared" si="496"/>
        <v>20.040000000000003</v>
      </c>
      <c r="M262" s="32">
        <v>5</v>
      </c>
      <c r="N262" s="32">
        <f t="shared" si="497"/>
        <v>9.9600000000000009</v>
      </c>
      <c r="O262" s="37">
        <f t="shared" si="498"/>
        <v>24</v>
      </c>
      <c r="P262" s="39">
        <f t="shared" si="499"/>
        <v>4888</v>
      </c>
      <c r="Q262" s="39">
        <f t="shared" si="500"/>
        <v>81.466666666666669</v>
      </c>
      <c r="R262" s="368">
        <f>'Costs per Hr-Mn-Sec'!$F$7</f>
        <v>0.463536</v>
      </c>
      <c r="S262" s="36">
        <f t="shared" si="454"/>
        <v>47.203416000000004</v>
      </c>
      <c r="T262" s="251">
        <f>'Production Times '!$D$12</f>
        <v>0.62577360000000004</v>
      </c>
      <c r="U262" s="252">
        <f>'Production Times '!$D$6</f>
        <v>0.4867128</v>
      </c>
      <c r="V262" s="253">
        <f>'Production Times '!$D$10</f>
        <v>0.15451200000000001</v>
      </c>
      <c r="W262" s="575">
        <f t="shared" si="501"/>
        <v>48.470414400000003</v>
      </c>
      <c r="X262" s="37"/>
      <c r="Y262" s="567">
        <f t="shared" si="475"/>
        <v>0</v>
      </c>
      <c r="Z262" s="563">
        <f t="shared" si="461"/>
        <v>0</v>
      </c>
      <c r="AA262" s="564">
        <f t="shared" si="468"/>
        <v>0</v>
      </c>
      <c r="AB262" s="576">
        <f t="shared" si="490"/>
        <v>0</v>
      </c>
      <c r="AC262" s="576">
        <f t="shared" si="491"/>
        <v>48.470414400000003</v>
      </c>
      <c r="AD262" s="415">
        <v>1.25</v>
      </c>
      <c r="AE262" s="417">
        <v>1.5</v>
      </c>
      <c r="AF262" s="419">
        <v>2</v>
      </c>
      <c r="AG262" s="416">
        <f t="shared" si="476"/>
        <v>60.588018000000005</v>
      </c>
      <c r="AH262" s="418">
        <f t="shared" si="502"/>
        <v>72.705621600000001</v>
      </c>
      <c r="AI262" s="420">
        <f t="shared" si="452"/>
        <v>0</v>
      </c>
      <c r="AJ262" s="466">
        <f t="shared" si="503"/>
        <v>96.940828800000006</v>
      </c>
    </row>
    <row r="263" spans="2:36" ht="14.4" x14ac:dyDescent="0.3">
      <c r="B263" s="37">
        <v>72</v>
      </c>
      <c r="C263" s="261">
        <v>2</v>
      </c>
      <c r="D263" s="32">
        <v>150000</v>
      </c>
      <c r="E263" s="38">
        <f t="shared" si="492"/>
        <v>36</v>
      </c>
      <c r="F263" s="38">
        <f t="shared" si="493"/>
        <v>36</v>
      </c>
      <c r="G263" s="376">
        <v>750</v>
      </c>
      <c r="H263" s="38">
        <f t="shared" si="494"/>
        <v>200</v>
      </c>
      <c r="I263" s="32">
        <v>10</v>
      </c>
      <c r="J263" s="37">
        <f t="shared" si="495"/>
        <v>36</v>
      </c>
      <c r="K263" s="32">
        <v>5</v>
      </c>
      <c r="L263" s="37">
        <f t="shared" si="496"/>
        <v>30.060000000000002</v>
      </c>
      <c r="M263" s="32">
        <v>5</v>
      </c>
      <c r="N263" s="32">
        <f t="shared" si="497"/>
        <v>14.940000000000001</v>
      </c>
      <c r="O263" s="37">
        <f t="shared" si="498"/>
        <v>36</v>
      </c>
      <c r="P263" s="39">
        <f>(H263*F263)+(I263+J263+L263+N263+O263)</f>
        <v>7327</v>
      </c>
      <c r="Q263" s="39">
        <f t="shared" si="500"/>
        <v>122.11666666666666</v>
      </c>
      <c r="R263" s="368">
        <f>'Costs per Hr-Mn-Sec'!$F$7</f>
        <v>0.463536</v>
      </c>
      <c r="S263" s="36">
        <f t="shared" si="454"/>
        <v>47.171226000000004</v>
      </c>
      <c r="T263" s="251">
        <f>'Production Times '!$D$12</f>
        <v>0.62577360000000004</v>
      </c>
      <c r="U263" s="252">
        <f>'Production Times '!$D$6</f>
        <v>0.4867128</v>
      </c>
      <c r="V263" s="253">
        <f>'Production Times '!$D$10</f>
        <v>0.15451200000000001</v>
      </c>
      <c r="W263" s="575">
        <f t="shared" si="501"/>
        <v>48.438224400000003</v>
      </c>
      <c r="X263" s="37"/>
      <c r="Y263" s="567">
        <f t="shared" si="475"/>
        <v>0</v>
      </c>
      <c r="Z263" s="563">
        <f t="shared" si="461"/>
        <v>0</v>
      </c>
      <c r="AA263" s="564">
        <f t="shared" si="468"/>
        <v>0</v>
      </c>
      <c r="AB263" s="576">
        <f t="shared" ref="AB263:AB265" si="504">SUM(AA263)</f>
        <v>0</v>
      </c>
      <c r="AC263" s="576">
        <f t="shared" si="491"/>
        <v>48.438224400000003</v>
      </c>
      <c r="AD263" s="415">
        <v>1.25</v>
      </c>
      <c r="AE263" s="417">
        <v>1.5</v>
      </c>
      <c r="AF263" s="419">
        <v>2</v>
      </c>
      <c r="AG263" s="416">
        <f t="shared" si="476"/>
        <v>60.547780500000002</v>
      </c>
      <c r="AH263" s="418">
        <f t="shared" si="502"/>
        <v>72.657336600000008</v>
      </c>
      <c r="AI263" s="420">
        <f t="shared" si="452"/>
        <v>0</v>
      </c>
      <c r="AJ263" s="466">
        <f t="shared" si="503"/>
        <v>96.876448800000006</v>
      </c>
    </row>
    <row r="264" spans="2:36" ht="14.4" x14ac:dyDescent="0.3">
      <c r="B264" s="37">
        <v>144</v>
      </c>
      <c r="C264" s="261">
        <v>2</v>
      </c>
      <c r="D264" s="32">
        <v>150000</v>
      </c>
      <c r="E264" s="38">
        <f t="shared" si="492"/>
        <v>72</v>
      </c>
      <c r="F264" s="38">
        <f t="shared" si="493"/>
        <v>72</v>
      </c>
      <c r="G264" s="376">
        <v>750</v>
      </c>
      <c r="H264" s="38">
        <f t="shared" si="494"/>
        <v>200</v>
      </c>
      <c r="I264" s="32">
        <v>10</v>
      </c>
      <c r="J264" s="37">
        <f t="shared" si="495"/>
        <v>72</v>
      </c>
      <c r="K264" s="32">
        <v>5</v>
      </c>
      <c r="L264" s="37">
        <f t="shared" si="496"/>
        <v>60.120000000000005</v>
      </c>
      <c r="M264" s="32">
        <v>5</v>
      </c>
      <c r="N264" s="32">
        <f t="shared" si="497"/>
        <v>29.880000000000003</v>
      </c>
      <c r="O264" s="37">
        <f t="shared" si="498"/>
        <v>72</v>
      </c>
      <c r="P264" s="39">
        <f t="shared" si="499"/>
        <v>14644</v>
      </c>
      <c r="Q264" s="39">
        <f t="shared" si="500"/>
        <v>244.06666666666666</v>
      </c>
      <c r="R264" s="368">
        <f>'Costs per Hr-Mn-Sec'!$F$7</f>
        <v>0.463536</v>
      </c>
      <c r="S264" s="36">
        <f t="shared" si="454"/>
        <v>47.139036000000004</v>
      </c>
      <c r="T264" s="251">
        <f>'Production Times '!$D$12</f>
        <v>0.62577360000000004</v>
      </c>
      <c r="U264" s="252">
        <f>'Production Times '!$D$6</f>
        <v>0.4867128</v>
      </c>
      <c r="V264" s="253">
        <f>'Production Times '!$D$10</f>
        <v>0.15451200000000001</v>
      </c>
      <c r="W264" s="575">
        <f t="shared" si="501"/>
        <v>48.406034400000003</v>
      </c>
      <c r="X264" s="37"/>
      <c r="Y264" s="567">
        <f t="shared" si="475"/>
        <v>0</v>
      </c>
      <c r="Z264" s="563">
        <f t="shared" si="461"/>
        <v>0</v>
      </c>
      <c r="AA264" s="564">
        <f t="shared" si="468"/>
        <v>0</v>
      </c>
      <c r="AB264" s="576">
        <f t="shared" si="504"/>
        <v>0</v>
      </c>
      <c r="AC264" s="576">
        <f t="shared" si="491"/>
        <v>48.406034400000003</v>
      </c>
      <c r="AD264" s="415">
        <v>1.25</v>
      </c>
      <c r="AE264" s="417">
        <v>1.5</v>
      </c>
      <c r="AF264" s="419">
        <v>2</v>
      </c>
      <c r="AG264" s="416">
        <f t="shared" si="476"/>
        <v>60.507543000000005</v>
      </c>
      <c r="AH264" s="418">
        <f t="shared" si="502"/>
        <v>72.609051600000001</v>
      </c>
      <c r="AI264" s="420">
        <f t="shared" si="452"/>
        <v>0</v>
      </c>
      <c r="AJ264" s="466">
        <f t="shared" si="503"/>
        <v>96.812068800000006</v>
      </c>
    </row>
    <row r="265" spans="2:36" ht="14.4" x14ac:dyDescent="0.3">
      <c r="B265" s="32">
        <v>288</v>
      </c>
      <c r="C265" s="261">
        <v>2</v>
      </c>
      <c r="D265" s="32">
        <v>150000</v>
      </c>
      <c r="E265" s="38">
        <f>B265/C265</f>
        <v>144</v>
      </c>
      <c r="F265" s="38">
        <f>ROUNDUP(E265,0)</f>
        <v>144</v>
      </c>
      <c r="G265" s="376">
        <v>750</v>
      </c>
      <c r="H265" s="38">
        <f>D265/G265</f>
        <v>200</v>
      </c>
      <c r="I265" s="32">
        <v>10</v>
      </c>
      <c r="J265" s="37">
        <f>B265*0.5</f>
        <v>144</v>
      </c>
      <c r="K265" s="32">
        <v>5</v>
      </c>
      <c r="L265" s="37">
        <f>(K265*0.167)*F265</f>
        <v>120.24000000000001</v>
      </c>
      <c r="M265" s="32">
        <v>5</v>
      </c>
      <c r="N265" s="32">
        <f>(M265*E265)*0.083</f>
        <v>59.760000000000005</v>
      </c>
      <c r="O265" s="37">
        <f>(0.5*C265)*F265</f>
        <v>144</v>
      </c>
      <c r="P265" s="39">
        <f>(H265*F265)+(I265+J265+L265+N265+O265)</f>
        <v>29278</v>
      </c>
      <c r="Q265" s="39">
        <f>P265/60</f>
        <v>487.96666666666664</v>
      </c>
      <c r="R265" s="368">
        <f>'Costs per Hr-Mn-Sec'!$F$7</f>
        <v>0.463536</v>
      </c>
      <c r="S265" s="36">
        <f t="shared" si="454"/>
        <v>47.122940999999997</v>
      </c>
      <c r="T265" s="251">
        <f>'Production Times '!$D$12</f>
        <v>0.62577360000000004</v>
      </c>
      <c r="U265" s="252">
        <f>'Production Times '!$D$6</f>
        <v>0.4867128</v>
      </c>
      <c r="V265" s="253">
        <f>'Production Times '!$D$10</f>
        <v>0.15451200000000001</v>
      </c>
      <c r="W265" s="575">
        <f t="shared" si="501"/>
        <v>48.389939399999996</v>
      </c>
      <c r="X265" s="37">
        <v>1</v>
      </c>
      <c r="Y265" s="567">
        <f t="shared" si="475"/>
        <v>1.98</v>
      </c>
      <c r="Z265" s="563">
        <f t="shared" si="461"/>
        <v>0.5</v>
      </c>
      <c r="AA265" s="564">
        <f t="shared" si="468"/>
        <v>2.48</v>
      </c>
      <c r="AB265" s="576">
        <f t="shared" si="504"/>
        <v>2.48</v>
      </c>
      <c r="AC265" s="576">
        <f t="shared" si="491"/>
        <v>50.869939399999993</v>
      </c>
      <c r="AD265" s="415">
        <v>1.25</v>
      </c>
      <c r="AE265" s="417">
        <v>1.5</v>
      </c>
      <c r="AF265" s="419">
        <v>2</v>
      </c>
      <c r="AG265" s="416">
        <f t="shared" si="476"/>
        <v>63.587424249999991</v>
      </c>
      <c r="AH265" s="418">
        <f t="shared" si="502"/>
        <v>76.304909099999989</v>
      </c>
      <c r="AI265" s="420">
        <f t="shared" si="452"/>
        <v>4.96</v>
      </c>
      <c r="AJ265" s="466">
        <f t="shared" si="503"/>
        <v>101.73987879999999</v>
      </c>
    </row>
    <row r="266" spans="2:36" x14ac:dyDescent="0.25">
      <c r="Y266" s="442"/>
      <c r="Z266" s="442"/>
      <c r="AA266" s="442"/>
    </row>
    <row r="271" spans="2:36" x14ac:dyDescent="0.25">
      <c r="T271"/>
    </row>
  </sheetData>
  <phoneticPr fontId="7" type="noConversion"/>
  <pageMargins left="0.5" right="0.25" top="0.5" bottom="0.5" header="0.25" footer="0.25"/>
  <pageSetup scale="75" orientation="portrait" r:id="rId1"/>
  <headerFooter alignWithMargins="0">
    <oddHeader>&amp;C&amp;"Arial,Bold Italic"&amp;14Price List Prep Sheet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1ABD9-B10D-48FF-AA78-9DFDAAA20475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Cost Analysis-Total Business</vt:lpstr>
      <vt:lpstr>Cost Analysis-Artwork</vt:lpstr>
      <vt:lpstr>Cost Analysis-Emb</vt:lpstr>
      <vt:lpstr>Production Timing</vt:lpstr>
      <vt:lpstr>Artwork Timing</vt:lpstr>
      <vt:lpstr>Costs per Hr-Mn-Sec</vt:lpstr>
      <vt:lpstr>Production Times </vt:lpstr>
      <vt:lpstr>Price Prep Sheet</vt:lpstr>
      <vt:lpstr>Sheet1</vt:lpstr>
      <vt:lpstr>Wholesale Emb Price List</vt:lpstr>
      <vt:lpstr>Corp Emb Price List</vt:lpstr>
      <vt:lpstr>Retail Emb Price List</vt:lpstr>
      <vt:lpstr>Corporate&amp;Garment Price List</vt:lpstr>
      <vt:lpstr>EmbProductionTrackingScheduler</vt:lpstr>
    </vt:vector>
  </TitlesOfParts>
  <Company>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sew me a shirt</dc:creator>
  <cp:lastModifiedBy>Joyce Jagger</cp:lastModifiedBy>
  <cp:lastPrinted>2024-05-09T22:11:39Z</cp:lastPrinted>
  <dcterms:created xsi:type="dcterms:W3CDTF">2003-10-31T14:41:42Z</dcterms:created>
  <dcterms:modified xsi:type="dcterms:W3CDTF">2024-05-23T19:05:32Z</dcterms:modified>
</cp:coreProperties>
</file>