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617CFFF8-8625-4474-9C1E-693957E119FF}" xr6:coauthVersionLast="47" xr6:coauthVersionMax="47" xr10:uidLastSave="{00000000-0000-0000-0000-000000000000}"/>
  <bookViews>
    <workbookView xWindow="-108" yWindow="-108" windowWidth="23256" windowHeight="12576" tabRatio="646" firstSheet="12" activeTab="14" xr2:uid="{00000000-000D-0000-FFFF-FFFF00000000}"/>
  </bookViews>
  <sheets>
    <sheet name="Income-Departments" sheetId="6" r:id="rId1"/>
    <sheet name="Equipment-Departments" sheetId="19" r:id="rId2"/>
    <sheet name="Company Payroll" sheetId="20" r:id="rId3"/>
    <sheet name="Cost Analysis-Total Business" sheetId="21" r:id="rId4"/>
    <sheet name="Cost Analysis-Embroidery" sheetId="1" r:id="rId5"/>
    <sheet name="Costs per Hr-Mn-Sc" sheetId="3" r:id="rId6"/>
    <sheet name="Production Timing Form" sheetId="16" r:id="rId7"/>
    <sheet name="Production Timings" sheetId="4" r:id="rId8"/>
    <sheet name="Price List Prep Sheet" sheetId="22" r:id="rId9"/>
    <sheet name="Sheet1" sheetId="26" r:id="rId10"/>
    <sheet name="Wholesale Embroidery Price List" sheetId="24" r:id="rId11"/>
    <sheet name="Corporate Embroidery Price List" sheetId="23" r:id="rId12"/>
    <sheet name="Retail Embroidery Price List" sheetId="13" r:id="rId13"/>
    <sheet name="Product &amp; Emb Pricing" sheetId="15" r:id="rId14"/>
    <sheet name="Appl-Twill-Patch-PriceListPrep" sheetId="25" r:id="rId15"/>
    <sheet name="Cost Analysis-Artwork" sheetId="9" r:id="rId16"/>
    <sheet name="Design Timing Form" sheetId="7" r:id="rId17"/>
    <sheet name="Cost Analysis-Transfers" sheetId="17" r:id="rId18"/>
    <sheet name="Cost Analysis-DTG Printing" sheetId="10" r:id="rId19"/>
    <sheet name="Cost Analysis-Promo Prod." sheetId="11" r:id="rId20"/>
    <sheet name="Cost Analysis-Screen Printing" sheetId="12" r:id="rId21"/>
    <sheet name="Product &amp; Print Pricing" sheetId="18" r:id="rId22"/>
  </sheets>
  <externalReferences>
    <externalReference r:id="rId23"/>
    <externalReference r:id="rId2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260" i="25" l="1"/>
  <c r="AH260" i="25"/>
  <c r="AG260" i="25"/>
  <c r="AI259" i="25"/>
  <c r="AH259" i="25"/>
  <c r="AG259" i="25"/>
  <c r="AI258" i="25"/>
  <c r="AH258" i="25"/>
  <c r="AG258" i="25"/>
  <c r="AI257" i="25"/>
  <c r="AH257" i="25"/>
  <c r="AG257" i="25"/>
  <c r="AI256" i="25"/>
  <c r="AH256" i="25"/>
  <c r="AG256" i="25"/>
  <c r="AI255" i="25"/>
  <c r="AH255" i="25"/>
  <c r="AG255" i="25"/>
  <c r="AI254" i="25"/>
  <c r="AH254" i="25"/>
  <c r="AG254" i="25"/>
  <c r="AI253" i="25"/>
  <c r="AH253" i="25"/>
  <c r="AG253" i="25"/>
  <c r="AI252" i="25"/>
  <c r="AH252" i="25"/>
  <c r="AG252" i="25"/>
  <c r="AI251" i="25"/>
  <c r="AH251" i="25"/>
  <c r="AG251" i="25"/>
  <c r="AI250" i="25"/>
  <c r="AH250" i="25"/>
  <c r="AG250" i="25"/>
  <c r="AI249" i="25"/>
  <c r="AH249" i="25"/>
  <c r="AG249" i="25"/>
  <c r="AI248" i="25"/>
  <c r="AH248" i="25"/>
  <c r="AG248" i="25"/>
  <c r="AI247" i="25"/>
  <c r="AH247" i="25"/>
  <c r="AG247" i="25"/>
  <c r="AI246" i="25"/>
  <c r="AH246" i="25"/>
  <c r="AG246" i="25"/>
  <c r="AI245" i="25"/>
  <c r="AH245" i="25"/>
  <c r="AG245" i="25"/>
  <c r="AI244" i="25"/>
  <c r="AH244" i="25"/>
  <c r="AG244" i="25"/>
  <c r="AI243" i="25"/>
  <c r="AH243" i="25"/>
  <c r="AG243" i="25"/>
  <c r="AI242" i="25"/>
  <c r="AH242" i="25"/>
  <c r="AG242" i="25"/>
  <c r="AI241" i="25"/>
  <c r="AH241" i="25"/>
  <c r="AG241" i="25"/>
  <c r="AI240" i="25"/>
  <c r="AH240" i="25"/>
  <c r="AG240" i="25"/>
  <c r="AI239" i="25"/>
  <c r="AH239" i="25"/>
  <c r="AG239" i="25"/>
  <c r="AI238" i="25"/>
  <c r="AH238" i="25"/>
  <c r="AG238" i="25"/>
  <c r="AI237" i="25"/>
  <c r="AH237" i="25"/>
  <c r="AG237" i="25"/>
  <c r="AI236" i="25"/>
  <c r="AH236" i="25"/>
  <c r="AG236" i="25"/>
  <c r="AI235" i="25"/>
  <c r="AH235" i="25"/>
  <c r="AG235" i="25"/>
  <c r="AI234" i="25"/>
  <c r="AH234" i="25"/>
  <c r="AG234" i="25"/>
  <c r="AI233" i="25"/>
  <c r="AH233" i="25"/>
  <c r="AG233" i="25"/>
  <c r="AI232" i="25"/>
  <c r="AH232" i="25"/>
  <c r="AG232" i="25"/>
  <c r="AI231" i="25"/>
  <c r="AH231" i="25"/>
  <c r="AG231" i="25"/>
  <c r="AI230" i="25"/>
  <c r="AH230" i="25"/>
  <c r="AG230" i="25"/>
  <c r="AI229" i="25"/>
  <c r="AH229" i="25"/>
  <c r="AG229" i="25"/>
  <c r="AI228" i="25"/>
  <c r="AH228" i="25"/>
  <c r="AG228" i="25"/>
  <c r="AI227" i="25"/>
  <c r="AH227" i="25"/>
  <c r="AG227" i="25"/>
  <c r="AI226" i="25"/>
  <c r="AH226" i="25"/>
  <c r="AG226" i="25"/>
  <c r="AI225" i="25"/>
  <c r="AH225" i="25"/>
  <c r="AG225" i="25"/>
  <c r="AI224" i="25"/>
  <c r="AH224" i="25"/>
  <c r="AG224" i="25"/>
  <c r="AI223" i="25"/>
  <c r="AH223" i="25"/>
  <c r="AG223" i="25"/>
  <c r="AI222" i="25"/>
  <c r="AH222" i="25"/>
  <c r="AG222" i="25"/>
  <c r="AI221" i="25"/>
  <c r="AH221" i="25"/>
  <c r="AG221" i="25"/>
  <c r="AI220" i="25"/>
  <c r="AH220" i="25"/>
  <c r="AG220" i="25"/>
  <c r="AI219" i="25"/>
  <c r="AH219" i="25"/>
  <c r="AG219" i="25"/>
  <c r="AI218" i="25"/>
  <c r="AH218" i="25"/>
  <c r="AG218" i="25"/>
  <c r="AI217" i="25"/>
  <c r="AH217" i="25"/>
  <c r="AG217" i="25"/>
  <c r="AI216" i="25"/>
  <c r="AH216" i="25"/>
  <c r="AG216" i="25"/>
  <c r="AI215" i="25"/>
  <c r="AH215" i="25"/>
  <c r="AG215" i="25"/>
  <c r="AI214" i="25"/>
  <c r="AH214" i="25"/>
  <c r="AG214" i="25"/>
  <c r="AI213" i="25"/>
  <c r="AH213" i="25"/>
  <c r="AG213" i="25"/>
  <c r="AI212" i="25"/>
  <c r="AH212" i="25"/>
  <c r="AG212" i="25"/>
  <c r="AI211" i="25"/>
  <c r="AH211" i="25"/>
  <c r="AG211" i="25"/>
  <c r="AI210" i="25"/>
  <c r="AH210" i="25"/>
  <c r="AG210" i="25"/>
  <c r="AI209" i="25"/>
  <c r="AH209" i="25"/>
  <c r="AG209" i="25"/>
  <c r="AI208" i="25"/>
  <c r="AH208" i="25"/>
  <c r="AG208" i="25"/>
  <c r="AI207" i="25"/>
  <c r="AH207" i="25"/>
  <c r="AG207" i="25"/>
  <c r="AI206" i="25"/>
  <c r="AH206" i="25"/>
  <c r="AG206" i="25"/>
  <c r="AI205" i="25"/>
  <c r="AH205" i="25"/>
  <c r="AG205" i="25"/>
  <c r="AI204" i="25"/>
  <c r="AH204" i="25"/>
  <c r="AG204" i="25"/>
  <c r="AI203" i="25"/>
  <c r="AH203" i="25"/>
  <c r="AG203" i="25"/>
  <c r="AI202" i="25"/>
  <c r="AH202" i="25"/>
  <c r="AG202" i="25"/>
  <c r="AI201" i="25"/>
  <c r="AH201" i="25"/>
  <c r="AG201" i="25"/>
  <c r="AI198" i="25"/>
  <c r="AH198" i="25"/>
  <c r="AG198" i="25"/>
  <c r="AI197" i="25"/>
  <c r="AH197" i="25"/>
  <c r="AG197" i="25"/>
  <c r="AI196" i="25"/>
  <c r="AH196" i="25"/>
  <c r="AG196" i="25"/>
  <c r="AI195" i="25"/>
  <c r="AH195" i="25"/>
  <c r="AG195" i="25"/>
  <c r="AI194" i="25"/>
  <c r="AH194" i="25"/>
  <c r="AG194" i="25"/>
  <c r="AI193" i="25"/>
  <c r="AH193" i="25"/>
  <c r="AG193" i="25"/>
  <c r="AI192" i="25"/>
  <c r="AH192" i="25"/>
  <c r="AG192" i="25"/>
  <c r="AI191" i="25"/>
  <c r="AH191" i="25"/>
  <c r="AG191" i="25"/>
  <c r="AI190" i="25"/>
  <c r="AH190" i="25"/>
  <c r="AG190" i="25"/>
  <c r="AI189" i="25"/>
  <c r="AH189" i="25"/>
  <c r="AG189" i="25"/>
  <c r="AI188" i="25"/>
  <c r="AH188" i="25"/>
  <c r="AG188" i="25"/>
  <c r="AI187" i="25"/>
  <c r="AH187" i="25"/>
  <c r="AG187" i="25"/>
  <c r="AI186" i="25"/>
  <c r="AH186" i="25"/>
  <c r="AG186" i="25"/>
  <c r="AI185" i="25"/>
  <c r="AH185" i="25"/>
  <c r="AG185" i="25"/>
  <c r="AI184" i="25"/>
  <c r="AH184" i="25"/>
  <c r="AG184" i="25"/>
  <c r="AI183" i="25"/>
  <c r="AH183" i="25"/>
  <c r="AG183" i="25"/>
  <c r="AI182" i="25"/>
  <c r="AH182" i="25"/>
  <c r="AG182" i="25"/>
  <c r="AI181" i="25"/>
  <c r="AH181" i="25"/>
  <c r="AG181" i="25"/>
  <c r="AI180" i="25"/>
  <c r="AH180" i="25"/>
  <c r="AG180" i="25"/>
  <c r="AI179" i="25"/>
  <c r="AH179" i="25"/>
  <c r="AG179" i="25"/>
  <c r="AI178" i="25"/>
  <c r="AH178" i="25"/>
  <c r="AG178" i="25"/>
  <c r="AI177" i="25"/>
  <c r="AH177" i="25"/>
  <c r="AG177" i="25"/>
  <c r="AI176" i="25"/>
  <c r="AH176" i="25"/>
  <c r="AG176" i="25"/>
  <c r="AI175" i="25"/>
  <c r="AH175" i="25"/>
  <c r="AG175" i="25"/>
  <c r="AI174" i="25"/>
  <c r="AH174" i="25"/>
  <c r="AG174" i="25"/>
  <c r="AI173" i="25"/>
  <c r="AH173" i="25"/>
  <c r="AG173" i="25"/>
  <c r="AI172" i="25"/>
  <c r="AH172" i="25"/>
  <c r="AG172" i="25"/>
  <c r="AI171" i="25"/>
  <c r="AH171" i="25"/>
  <c r="AG171" i="25"/>
  <c r="AI170" i="25"/>
  <c r="AH170" i="25"/>
  <c r="AG170" i="25"/>
  <c r="AI169" i="25"/>
  <c r="AH169" i="25"/>
  <c r="AG169" i="25"/>
  <c r="AI168" i="25"/>
  <c r="AH168" i="25"/>
  <c r="AG168" i="25"/>
  <c r="AI167" i="25"/>
  <c r="AH167" i="25"/>
  <c r="AG167" i="25"/>
  <c r="AI166" i="25"/>
  <c r="AH166" i="25"/>
  <c r="AG166" i="25"/>
  <c r="AI165" i="25"/>
  <c r="AH165" i="25"/>
  <c r="AG165" i="25"/>
  <c r="AI164" i="25"/>
  <c r="AH164" i="25"/>
  <c r="AG164" i="25"/>
  <c r="AI163" i="25"/>
  <c r="AH163" i="25"/>
  <c r="AG163" i="25"/>
  <c r="AI162" i="25"/>
  <c r="AH162" i="25"/>
  <c r="AG162" i="25"/>
  <c r="AI161" i="25"/>
  <c r="AH161" i="25"/>
  <c r="AG161" i="25"/>
  <c r="AI160" i="25"/>
  <c r="AH160" i="25"/>
  <c r="AG160" i="25"/>
  <c r="AI159" i="25"/>
  <c r="AH159" i="25"/>
  <c r="AG159" i="25"/>
  <c r="AI158" i="25"/>
  <c r="AH158" i="25"/>
  <c r="AG158" i="25"/>
  <c r="AI157" i="25"/>
  <c r="AH157" i="25"/>
  <c r="AG157" i="25"/>
  <c r="AI156" i="25"/>
  <c r="AH156" i="25"/>
  <c r="AG156" i="25"/>
  <c r="AI155" i="25"/>
  <c r="AH155" i="25"/>
  <c r="AG155" i="25"/>
  <c r="AI154" i="25"/>
  <c r="AH154" i="25"/>
  <c r="AG154" i="25"/>
  <c r="AI153" i="25"/>
  <c r="AH153" i="25"/>
  <c r="AG153" i="25"/>
  <c r="AI152" i="25"/>
  <c r="AH152" i="25"/>
  <c r="AG152" i="25"/>
  <c r="AI151" i="25"/>
  <c r="AH151" i="25"/>
  <c r="AG151" i="25"/>
  <c r="AI150" i="25"/>
  <c r="AH150" i="25"/>
  <c r="AG150" i="25"/>
  <c r="AI149" i="25"/>
  <c r="AH149" i="25"/>
  <c r="AG149" i="25"/>
  <c r="AI148" i="25"/>
  <c r="AH148" i="25"/>
  <c r="AG148" i="25"/>
  <c r="AI147" i="25"/>
  <c r="AH147" i="25"/>
  <c r="AG147" i="25"/>
  <c r="AI146" i="25"/>
  <c r="AH146" i="25"/>
  <c r="AG146" i="25"/>
  <c r="AI145" i="25"/>
  <c r="AH145" i="25"/>
  <c r="AG145" i="25"/>
  <c r="AI144" i="25"/>
  <c r="AH144" i="25"/>
  <c r="AG144" i="25"/>
  <c r="AI143" i="25"/>
  <c r="AH143" i="25"/>
  <c r="AG143" i="25"/>
  <c r="AI142" i="25"/>
  <c r="AH142" i="25"/>
  <c r="AG142" i="25"/>
  <c r="AI141" i="25"/>
  <c r="AH141" i="25"/>
  <c r="AG141" i="25"/>
  <c r="AI140" i="25"/>
  <c r="AH140" i="25"/>
  <c r="AG140" i="25"/>
  <c r="AI139" i="25"/>
  <c r="AH139" i="25"/>
  <c r="AG139" i="25"/>
  <c r="AI138" i="25"/>
  <c r="AH138" i="25"/>
  <c r="AG138" i="25"/>
  <c r="AI137" i="25"/>
  <c r="AH137" i="25"/>
  <c r="AG137" i="25"/>
  <c r="AI136" i="25"/>
  <c r="AH136" i="25"/>
  <c r="AG136" i="25"/>
  <c r="AI135" i="25"/>
  <c r="AH135" i="25"/>
  <c r="AG135" i="25"/>
  <c r="AI134" i="25"/>
  <c r="AH134" i="25"/>
  <c r="AG134" i="25"/>
  <c r="AI133" i="25"/>
  <c r="AH133" i="25"/>
  <c r="AG133" i="25"/>
  <c r="AI132" i="25"/>
  <c r="AH132" i="25"/>
  <c r="AG132" i="25"/>
  <c r="AI131" i="25"/>
  <c r="AH131" i="25"/>
  <c r="AG131" i="25"/>
  <c r="AI130" i="25"/>
  <c r="AH130" i="25"/>
  <c r="AG130" i="25"/>
  <c r="AI129" i="25"/>
  <c r="AH129" i="25"/>
  <c r="AG129" i="25"/>
  <c r="AI128" i="25"/>
  <c r="AH128" i="25"/>
  <c r="AG128" i="25"/>
  <c r="AI127" i="25"/>
  <c r="AH127" i="25"/>
  <c r="AG127" i="25"/>
  <c r="AI126" i="25"/>
  <c r="AH126" i="25"/>
  <c r="AG126" i="25"/>
  <c r="AI125" i="25"/>
  <c r="AH125" i="25"/>
  <c r="AG125" i="25"/>
  <c r="AI124" i="25"/>
  <c r="AH124" i="25"/>
  <c r="AG124" i="25"/>
  <c r="AI123" i="25"/>
  <c r="AH123" i="25"/>
  <c r="AG123" i="25"/>
  <c r="AI122" i="25"/>
  <c r="AH122" i="25"/>
  <c r="AG122" i="25"/>
  <c r="AI121" i="25"/>
  <c r="AH121" i="25"/>
  <c r="AG121" i="25"/>
  <c r="AI120" i="25"/>
  <c r="AH120" i="25"/>
  <c r="AG120" i="25"/>
  <c r="AI119" i="25"/>
  <c r="AH119" i="25"/>
  <c r="AG119" i="25"/>
  <c r="AI118" i="25"/>
  <c r="AH118" i="25"/>
  <c r="AG118" i="25"/>
  <c r="AI117" i="25"/>
  <c r="AH117" i="25"/>
  <c r="AG117" i="25"/>
  <c r="AI116" i="25"/>
  <c r="AH116" i="25"/>
  <c r="AG116" i="25"/>
  <c r="AI115" i="25"/>
  <c r="AH115" i="25"/>
  <c r="AG115" i="25"/>
  <c r="AI114" i="25"/>
  <c r="AH114" i="25"/>
  <c r="AG114" i="25"/>
  <c r="AI113" i="25"/>
  <c r="AH113" i="25"/>
  <c r="AG113" i="25"/>
  <c r="AI112" i="25"/>
  <c r="AH112" i="25"/>
  <c r="AG112" i="25"/>
  <c r="AI111" i="25"/>
  <c r="AH111" i="25"/>
  <c r="AG111" i="25"/>
  <c r="AI110" i="25"/>
  <c r="AH110" i="25"/>
  <c r="AG110" i="25"/>
  <c r="AI109" i="25"/>
  <c r="AH109" i="25"/>
  <c r="AG109" i="25"/>
  <c r="AI108" i="25"/>
  <c r="AH108" i="25"/>
  <c r="AG108" i="25"/>
  <c r="AI107" i="25"/>
  <c r="AH107" i="25"/>
  <c r="AG107" i="25"/>
  <c r="AI106" i="25"/>
  <c r="AH106" i="25"/>
  <c r="AG106" i="25"/>
  <c r="AI105" i="25"/>
  <c r="AH105" i="25"/>
  <c r="AG105" i="25"/>
  <c r="AI104" i="25"/>
  <c r="AH104" i="25"/>
  <c r="AG104" i="25"/>
  <c r="AI103" i="25"/>
  <c r="AH103" i="25"/>
  <c r="AG103" i="25"/>
  <c r="AI102" i="25"/>
  <c r="AH102" i="25"/>
  <c r="AG102" i="25"/>
  <c r="AI101" i="25"/>
  <c r="AH101" i="25"/>
  <c r="AG101" i="25"/>
  <c r="AI100" i="25"/>
  <c r="AH100" i="25"/>
  <c r="AG100" i="25"/>
  <c r="AI99" i="25"/>
  <c r="AH99" i="25"/>
  <c r="AG99" i="25"/>
  <c r="AI98" i="25"/>
  <c r="AH98" i="25"/>
  <c r="AG98" i="25"/>
  <c r="AI97" i="25"/>
  <c r="AH97" i="25"/>
  <c r="AG97" i="25"/>
  <c r="AI96" i="25"/>
  <c r="AH96" i="25"/>
  <c r="AG96" i="25"/>
  <c r="AI95" i="25"/>
  <c r="AH95" i="25"/>
  <c r="AG95" i="25"/>
  <c r="AI94" i="25"/>
  <c r="AH94" i="25"/>
  <c r="AG94" i="25"/>
  <c r="AI93" i="25"/>
  <c r="AH93" i="25"/>
  <c r="AG93" i="25"/>
  <c r="AI92" i="25"/>
  <c r="AH92" i="25"/>
  <c r="AG92" i="25"/>
  <c r="AI91" i="25"/>
  <c r="AH91" i="25"/>
  <c r="AG91" i="25"/>
  <c r="AI90" i="25"/>
  <c r="AH90" i="25"/>
  <c r="AG90" i="25"/>
  <c r="AI89" i="25"/>
  <c r="AH89" i="25"/>
  <c r="AG89" i="25"/>
  <c r="AI88" i="25"/>
  <c r="AH88" i="25"/>
  <c r="AG88" i="25"/>
  <c r="AI87" i="25"/>
  <c r="AH87" i="25"/>
  <c r="AG87" i="25"/>
  <c r="AI86" i="25"/>
  <c r="AH86" i="25"/>
  <c r="AG86" i="25"/>
  <c r="AI85" i="25"/>
  <c r="AH85" i="25"/>
  <c r="AG85" i="25"/>
  <c r="AI84" i="25"/>
  <c r="AH84" i="25"/>
  <c r="AG84" i="25"/>
  <c r="AI83" i="25"/>
  <c r="AH83" i="25"/>
  <c r="AG83" i="25"/>
  <c r="AI82" i="25"/>
  <c r="AH82" i="25"/>
  <c r="AG82" i="25"/>
  <c r="AI81" i="25"/>
  <c r="AH81" i="25"/>
  <c r="AG81" i="25"/>
  <c r="AI80" i="25"/>
  <c r="AH80" i="25"/>
  <c r="AG80" i="25"/>
  <c r="AI79" i="25"/>
  <c r="AH79" i="25"/>
  <c r="AG79" i="25"/>
  <c r="AI78" i="25"/>
  <c r="AH78" i="25"/>
  <c r="AG78" i="25"/>
  <c r="AI77" i="25"/>
  <c r="AH77" i="25"/>
  <c r="AG77" i="25"/>
  <c r="AI76" i="25"/>
  <c r="AH76" i="25"/>
  <c r="AG76" i="25"/>
  <c r="AI75" i="25"/>
  <c r="AH75" i="25"/>
  <c r="AG75" i="25"/>
  <c r="AI74" i="25"/>
  <c r="AH74" i="25"/>
  <c r="AG74" i="25"/>
  <c r="AI73" i="25"/>
  <c r="AH73" i="25"/>
  <c r="AG73" i="25"/>
  <c r="AI72" i="25"/>
  <c r="AH72" i="25"/>
  <c r="AG72" i="25"/>
  <c r="AI71" i="25"/>
  <c r="AH71" i="25"/>
  <c r="AG71" i="25"/>
  <c r="AI70" i="25"/>
  <c r="AH70" i="25"/>
  <c r="AG70" i="25"/>
  <c r="AI69" i="25"/>
  <c r="AH69" i="25"/>
  <c r="AG69" i="25"/>
  <c r="AI68" i="25"/>
  <c r="AH68" i="25"/>
  <c r="AG68" i="25"/>
  <c r="AI67" i="25"/>
  <c r="AH67" i="25"/>
  <c r="AG67" i="25"/>
  <c r="AI66" i="25"/>
  <c r="AH66" i="25"/>
  <c r="AG66" i="25"/>
  <c r="AI65" i="25"/>
  <c r="AH65" i="25"/>
  <c r="AG65" i="25"/>
  <c r="AI64" i="25"/>
  <c r="AH64" i="25"/>
  <c r="AG64" i="25"/>
  <c r="AI63" i="25"/>
  <c r="AH63" i="25"/>
  <c r="AG63" i="25"/>
  <c r="AI62" i="25"/>
  <c r="AH62" i="25"/>
  <c r="AG62" i="25"/>
  <c r="AI61" i="25"/>
  <c r="AH61" i="25"/>
  <c r="AG61" i="25"/>
  <c r="AI60" i="25"/>
  <c r="AH60" i="25"/>
  <c r="AG60" i="25"/>
  <c r="AI59" i="25"/>
  <c r="AH59" i="25"/>
  <c r="AG59" i="25"/>
  <c r="AI58" i="25"/>
  <c r="AH58" i="25"/>
  <c r="AG58" i="25"/>
  <c r="AI57" i="25"/>
  <c r="AH57" i="25"/>
  <c r="AG57" i="25"/>
  <c r="AI56" i="25"/>
  <c r="AH56" i="25"/>
  <c r="AG56" i="25"/>
  <c r="AI55" i="25"/>
  <c r="AH55" i="25"/>
  <c r="AG55" i="25"/>
  <c r="AI54" i="25"/>
  <c r="AH54" i="25"/>
  <c r="AG54" i="25"/>
  <c r="AI53" i="25"/>
  <c r="AH53" i="25"/>
  <c r="AG53" i="25"/>
  <c r="AI52" i="25"/>
  <c r="AH52" i="25"/>
  <c r="AG52" i="25"/>
  <c r="AI51" i="25"/>
  <c r="AH51" i="25"/>
  <c r="AG51" i="25"/>
  <c r="AI50" i="25"/>
  <c r="AH50" i="25"/>
  <c r="AG50" i="25"/>
  <c r="AI49" i="25"/>
  <c r="AH49" i="25"/>
  <c r="AG49" i="25"/>
  <c r="AI48" i="25"/>
  <c r="AH48" i="25"/>
  <c r="AG48" i="25"/>
  <c r="AI47" i="25"/>
  <c r="AH47" i="25"/>
  <c r="AG47" i="25"/>
  <c r="AI46" i="25"/>
  <c r="AH46" i="25"/>
  <c r="AG46" i="25"/>
  <c r="AI45" i="25"/>
  <c r="AH45" i="25"/>
  <c r="AG45" i="25"/>
  <c r="AI44" i="25"/>
  <c r="AH44" i="25"/>
  <c r="AG44" i="25"/>
  <c r="AI43" i="25"/>
  <c r="AH43" i="25"/>
  <c r="AG43" i="25"/>
  <c r="AI42" i="25"/>
  <c r="AH42" i="25"/>
  <c r="AG42" i="25"/>
  <c r="AI41" i="25"/>
  <c r="AH41" i="25"/>
  <c r="AG41" i="25"/>
  <c r="AI40" i="25"/>
  <c r="AH40" i="25"/>
  <c r="AG40" i="25"/>
  <c r="AI39" i="25"/>
  <c r="AH39" i="25"/>
  <c r="AG39" i="25"/>
  <c r="AI38" i="25"/>
  <c r="AH38" i="25"/>
  <c r="AG38" i="25"/>
  <c r="AI37" i="25"/>
  <c r="AH37" i="25"/>
  <c r="AG37" i="25"/>
  <c r="AI36" i="25"/>
  <c r="AH36" i="25"/>
  <c r="AG36" i="25"/>
  <c r="AI35" i="25"/>
  <c r="AH35" i="25"/>
  <c r="AG35" i="25"/>
  <c r="AI34" i="25"/>
  <c r="AH34" i="25"/>
  <c r="AG34" i="25"/>
  <c r="AI33" i="25"/>
  <c r="AH33" i="25"/>
  <c r="AG33" i="25"/>
  <c r="AI32" i="25"/>
  <c r="AH32" i="25"/>
  <c r="AG32" i="25"/>
  <c r="AI31" i="25"/>
  <c r="AH31" i="25"/>
  <c r="AG31" i="25"/>
  <c r="AH23" i="25"/>
  <c r="E199" i="25"/>
  <c r="F199" i="25" s="1"/>
  <c r="H199" i="25"/>
  <c r="J199" i="25"/>
  <c r="N199" i="25"/>
  <c r="R199" i="25"/>
  <c r="T199" i="25"/>
  <c r="U199" i="25"/>
  <c r="V199" i="25"/>
  <c r="Y199" i="25"/>
  <c r="AA199" i="25" s="1"/>
  <c r="AB199" i="25" s="1"/>
  <c r="Z199" i="25"/>
  <c r="AI30" i="25"/>
  <c r="AH30" i="25"/>
  <c r="AG30" i="25"/>
  <c r="AI29" i="25"/>
  <c r="AH29" i="25"/>
  <c r="AG29" i="25"/>
  <c r="AI28" i="25"/>
  <c r="AH28" i="25"/>
  <c r="AG28" i="25"/>
  <c r="AI27" i="25"/>
  <c r="AH27" i="25"/>
  <c r="AG27" i="25"/>
  <c r="AC260" i="25"/>
  <c r="AC259" i="25"/>
  <c r="AC258" i="25"/>
  <c r="AC257" i="25"/>
  <c r="AC256" i="25"/>
  <c r="AC255" i="25"/>
  <c r="AC254" i="25"/>
  <c r="AC253" i="25"/>
  <c r="AC252" i="25"/>
  <c r="AC251" i="25"/>
  <c r="AC250" i="25"/>
  <c r="AC249" i="25"/>
  <c r="AC248" i="25"/>
  <c r="AC247" i="25"/>
  <c r="AC246" i="25"/>
  <c r="AC245" i="25"/>
  <c r="AC244" i="25"/>
  <c r="AC243" i="25"/>
  <c r="AC242" i="25"/>
  <c r="AC241" i="25"/>
  <c r="AC240" i="25"/>
  <c r="AC239" i="25"/>
  <c r="AC238" i="25"/>
  <c r="AC237" i="25"/>
  <c r="AC236" i="25"/>
  <c r="AC235" i="25"/>
  <c r="AC234" i="25"/>
  <c r="AC233" i="25"/>
  <c r="AC232" i="25"/>
  <c r="AC231" i="25"/>
  <c r="AC230" i="25"/>
  <c r="AC229" i="25"/>
  <c r="AC228" i="25"/>
  <c r="AC227" i="25"/>
  <c r="AC226" i="25"/>
  <c r="AC225" i="25"/>
  <c r="AC224" i="25"/>
  <c r="AC223" i="25"/>
  <c r="AC222" i="25"/>
  <c r="AC221" i="25"/>
  <c r="AC220" i="25"/>
  <c r="AC219" i="25"/>
  <c r="AC218" i="25"/>
  <c r="AC217" i="25"/>
  <c r="AC216" i="25"/>
  <c r="AC215" i="25"/>
  <c r="AC214" i="25"/>
  <c r="AC213" i="25"/>
  <c r="AC212" i="25"/>
  <c r="AC211" i="25"/>
  <c r="AC210" i="25"/>
  <c r="AC209" i="25"/>
  <c r="AC208" i="25"/>
  <c r="AC207" i="25"/>
  <c r="AC206" i="25"/>
  <c r="AC205" i="25"/>
  <c r="AC204" i="25"/>
  <c r="AC203" i="25"/>
  <c r="AC202" i="25"/>
  <c r="AC201" i="25"/>
  <c r="AC198" i="25"/>
  <c r="AC197" i="25"/>
  <c r="AC196" i="25"/>
  <c r="AC195" i="25"/>
  <c r="AC194" i="25"/>
  <c r="AC193" i="25"/>
  <c r="AC192" i="25"/>
  <c r="AC191" i="25"/>
  <c r="AC190" i="25"/>
  <c r="AC189" i="25"/>
  <c r="AC188" i="25"/>
  <c r="AC187" i="25"/>
  <c r="AC186" i="25"/>
  <c r="AC185" i="25"/>
  <c r="AC184" i="25"/>
  <c r="AC183" i="25"/>
  <c r="AC182" i="25"/>
  <c r="AC181" i="25"/>
  <c r="AC180" i="25"/>
  <c r="AC179" i="25"/>
  <c r="AC178" i="25"/>
  <c r="AC177" i="25"/>
  <c r="AC176" i="25"/>
  <c r="AC175" i="25"/>
  <c r="AC174" i="25"/>
  <c r="AC173" i="25"/>
  <c r="AC172" i="25"/>
  <c r="AC171" i="25"/>
  <c r="AC170" i="25"/>
  <c r="AC169" i="25"/>
  <c r="AC168" i="25"/>
  <c r="AC167" i="25"/>
  <c r="AC166" i="25"/>
  <c r="AC165" i="25"/>
  <c r="AC164" i="25"/>
  <c r="AC163" i="25"/>
  <c r="AC162" i="25"/>
  <c r="AC161" i="25"/>
  <c r="AC160" i="25"/>
  <c r="AC159" i="25"/>
  <c r="AC158" i="25"/>
  <c r="AC157" i="25"/>
  <c r="AC156" i="25"/>
  <c r="AC155" i="25"/>
  <c r="AC154" i="25"/>
  <c r="AC153" i="25"/>
  <c r="AC152" i="25"/>
  <c r="AC151" i="25"/>
  <c r="AC150" i="25"/>
  <c r="AC149" i="25"/>
  <c r="AC148" i="25"/>
  <c r="AC147" i="25"/>
  <c r="AC146" i="25"/>
  <c r="AC145" i="25"/>
  <c r="AC144" i="25"/>
  <c r="AC143" i="25"/>
  <c r="AC142" i="25"/>
  <c r="AC141" i="25"/>
  <c r="AC140" i="25"/>
  <c r="AC139" i="25"/>
  <c r="AC138" i="25"/>
  <c r="AC137" i="25"/>
  <c r="AC136" i="25"/>
  <c r="AC135" i="25"/>
  <c r="AC134" i="25"/>
  <c r="AC133" i="25"/>
  <c r="AC132" i="25"/>
  <c r="AC131" i="25"/>
  <c r="AC130" i="25"/>
  <c r="AC129" i="25"/>
  <c r="AC128" i="25"/>
  <c r="AC127" i="25"/>
  <c r="AC126" i="25"/>
  <c r="AC125" i="25"/>
  <c r="AC124" i="25"/>
  <c r="AC123" i="25"/>
  <c r="AC122" i="25"/>
  <c r="AC121" i="25"/>
  <c r="AC120" i="25"/>
  <c r="AC119" i="25"/>
  <c r="AC118" i="25"/>
  <c r="AC117" i="25"/>
  <c r="AC116" i="25"/>
  <c r="AC115" i="25"/>
  <c r="AC114" i="25"/>
  <c r="AC113" i="25"/>
  <c r="AC112" i="25"/>
  <c r="AC111" i="25"/>
  <c r="AC110" i="25"/>
  <c r="AC109" i="25"/>
  <c r="AC108" i="25"/>
  <c r="AC107" i="25"/>
  <c r="AC106" i="25"/>
  <c r="AC105" i="25"/>
  <c r="AC104" i="25"/>
  <c r="AC103" i="25"/>
  <c r="AC102" i="25"/>
  <c r="AC101" i="25"/>
  <c r="AC100" i="25"/>
  <c r="AC99" i="25"/>
  <c r="AC98" i="25"/>
  <c r="AC97" i="25"/>
  <c r="AC96" i="25"/>
  <c r="AC95" i="25"/>
  <c r="AC94" i="25"/>
  <c r="AC93" i="25"/>
  <c r="AC92" i="25"/>
  <c r="AC91" i="25"/>
  <c r="AC90" i="25"/>
  <c r="AC89" i="25"/>
  <c r="AC88" i="25"/>
  <c r="AC87" i="25"/>
  <c r="AC86" i="25"/>
  <c r="AC85" i="25"/>
  <c r="AC84" i="25"/>
  <c r="AC83" i="25"/>
  <c r="AC82" i="25"/>
  <c r="AC81" i="25"/>
  <c r="AC80" i="25"/>
  <c r="AC79" i="25"/>
  <c r="AC78" i="25"/>
  <c r="AC77" i="25"/>
  <c r="AC76" i="25"/>
  <c r="AC75" i="25"/>
  <c r="AC74" i="25"/>
  <c r="AC73" i="25"/>
  <c r="AC72" i="25"/>
  <c r="AC71" i="25"/>
  <c r="AC70" i="25"/>
  <c r="AC69" i="25"/>
  <c r="AC68" i="25"/>
  <c r="AC67" i="25"/>
  <c r="AC66" i="25"/>
  <c r="AC65" i="25"/>
  <c r="AC64" i="25"/>
  <c r="AC63" i="25"/>
  <c r="AC62" i="25"/>
  <c r="AC61" i="25"/>
  <c r="AC60" i="25"/>
  <c r="AC59" i="25"/>
  <c r="AC58" i="25"/>
  <c r="AC57" i="25"/>
  <c r="AC56" i="25"/>
  <c r="AC55" i="25"/>
  <c r="AC54" i="25"/>
  <c r="AC53" i="25"/>
  <c r="AC52" i="25"/>
  <c r="AC51" i="25"/>
  <c r="AC50" i="25"/>
  <c r="AC49" i="25"/>
  <c r="AC48" i="25"/>
  <c r="AC47" i="25"/>
  <c r="AC46" i="25"/>
  <c r="AC45" i="25"/>
  <c r="AC44" i="25"/>
  <c r="AC43" i="25"/>
  <c r="AC42" i="25"/>
  <c r="AC41" i="25"/>
  <c r="AC40" i="25"/>
  <c r="AC39" i="25"/>
  <c r="AC38" i="25"/>
  <c r="AC37" i="25"/>
  <c r="AC36" i="25"/>
  <c r="AC35" i="25"/>
  <c r="AC34" i="25"/>
  <c r="AC33" i="25"/>
  <c r="AC32" i="25"/>
  <c r="AC31" i="25"/>
  <c r="AC30" i="25"/>
  <c r="AC29" i="25"/>
  <c r="AC28" i="25"/>
  <c r="AC27" i="25"/>
  <c r="AC26" i="25"/>
  <c r="AC25" i="25"/>
  <c r="AC24" i="25"/>
  <c r="AC23" i="25"/>
  <c r="AC22" i="25"/>
  <c r="AC21" i="25"/>
  <c r="AC20" i="25"/>
  <c r="AC19" i="25"/>
  <c r="AA53" i="25"/>
  <c r="AA52" i="25"/>
  <c r="AA51" i="25"/>
  <c r="AA50" i="25"/>
  <c r="AA49" i="25"/>
  <c r="AA48" i="25"/>
  <c r="AA47" i="25"/>
  <c r="AA46" i="25"/>
  <c r="AA45" i="25"/>
  <c r="AA44" i="25"/>
  <c r="AA43" i="25"/>
  <c r="AA42" i="25"/>
  <c r="AA41" i="25"/>
  <c r="AA40" i="25"/>
  <c r="AA39" i="25"/>
  <c r="AA38" i="25"/>
  <c r="AA37" i="25"/>
  <c r="AA36" i="25"/>
  <c r="AA35" i="25"/>
  <c r="AA34" i="25"/>
  <c r="AA33" i="25"/>
  <c r="AA32" i="25"/>
  <c r="AA31" i="25"/>
  <c r="AA30" i="25"/>
  <c r="AA29" i="25"/>
  <c r="AA28" i="25"/>
  <c r="AA27" i="25"/>
  <c r="AA26" i="25"/>
  <c r="AA25" i="25"/>
  <c r="AA24" i="25"/>
  <c r="AA23" i="25"/>
  <c r="AA22" i="25"/>
  <c r="AA21" i="25"/>
  <c r="AA20" i="25"/>
  <c r="AA19" i="25"/>
  <c r="Z260" i="25"/>
  <c r="Z259" i="25"/>
  <c r="Z258" i="25"/>
  <c r="Z257" i="25"/>
  <c r="Z256" i="25"/>
  <c r="Z255" i="25"/>
  <c r="Z254" i="25"/>
  <c r="Z253" i="25"/>
  <c r="Z252" i="25"/>
  <c r="Z251" i="25"/>
  <c r="Z250" i="25"/>
  <c r="Z249" i="25"/>
  <c r="Z248" i="25"/>
  <c r="Z247" i="25"/>
  <c r="Z246" i="25"/>
  <c r="Z245" i="25"/>
  <c r="Z244" i="25"/>
  <c r="Z243" i="25"/>
  <c r="Z242" i="25"/>
  <c r="Z241" i="25"/>
  <c r="Z240" i="25"/>
  <c r="Z239" i="25"/>
  <c r="Z238" i="25"/>
  <c r="Z237" i="25"/>
  <c r="Z236" i="25"/>
  <c r="Z235" i="25"/>
  <c r="Z234" i="25"/>
  <c r="Z233" i="25"/>
  <c r="Z232" i="25"/>
  <c r="Z231" i="25"/>
  <c r="Z230" i="25"/>
  <c r="Z229" i="25"/>
  <c r="Z228" i="25"/>
  <c r="Z227" i="25"/>
  <c r="Z226" i="25"/>
  <c r="Z225" i="25"/>
  <c r="Z224" i="25"/>
  <c r="Z223" i="25"/>
  <c r="Z222" i="25"/>
  <c r="Z221" i="25"/>
  <c r="Z220" i="25"/>
  <c r="Z219" i="25"/>
  <c r="Z218" i="25"/>
  <c r="Z217" i="25"/>
  <c r="Z216" i="25"/>
  <c r="Z215" i="25"/>
  <c r="Z214" i="25"/>
  <c r="Z213" i="25"/>
  <c r="Z212" i="25"/>
  <c r="Z211" i="25"/>
  <c r="Z210" i="25"/>
  <c r="Z209" i="25"/>
  <c r="Z208" i="25"/>
  <c r="Z207" i="25"/>
  <c r="Z206" i="25"/>
  <c r="Z205" i="25"/>
  <c r="Z204" i="25"/>
  <c r="Z203" i="25"/>
  <c r="Z202" i="25"/>
  <c r="Z201" i="25"/>
  <c r="Z200" i="25"/>
  <c r="Z198" i="25"/>
  <c r="Z197" i="25"/>
  <c r="Z196" i="25"/>
  <c r="Z195" i="25"/>
  <c r="Z194" i="25"/>
  <c r="Z193" i="25"/>
  <c r="Z192" i="25"/>
  <c r="Z191" i="25"/>
  <c r="Z190" i="25"/>
  <c r="Z189" i="25"/>
  <c r="Z188" i="25"/>
  <c r="Z187" i="25"/>
  <c r="Z186" i="25"/>
  <c r="Z185" i="25"/>
  <c r="Z184" i="25"/>
  <c r="Z183" i="25"/>
  <c r="Z182" i="25"/>
  <c r="Z181" i="25"/>
  <c r="Z180" i="25"/>
  <c r="Z179" i="25"/>
  <c r="Z178" i="25"/>
  <c r="Z177" i="25"/>
  <c r="Z176" i="25"/>
  <c r="Z175" i="25"/>
  <c r="Z174" i="25"/>
  <c r="Z173" i="25"/>
  <c r="Z172" i="25"/>
  <c r="Z171" i="25"/>
  <c r="Z170" i="25"/>
  <c r="Z169" i="25"/>
  <c r="Z168" i="25"/>
  <c r="Z167" i="25"/>
  <c r="Z166" i="25"/>
  <c r="Z165" i="25"/>
  <c r="Z164" i="25"/>
  <c r="Z163" i="25"/>
  <c r="Z162" i="25"/>
  <c r="Z161" i="25"/>
  <c r="Z160" i="25"/>
  <c r="Z159" i="25"/>
  <c r="Z158" i="25"/>
  <c r="Z157" i="25"/>
  <c r="Z156" i="25"/>
  <c r="Z155" i="25"/>
  <c r="Z154" i="25"/>
  <c r="Z153" i="25"/>
  <c r="Z152" i="25"/>
  <c r="Z151" i="25"/>
  <c r="Z150" i="25"/>
  <c r="Z149" i="25"/>
  <c r="Z148" i="25"/>
  <c r="Z147" i="25"/>
  <c r="Z146" i="25"/>
  <c r="Z145" i="25"/>
  <c r="Z144" i="25"/>
  <c r="Z143" i="25"/>
  <c r="Z142" i="25"/>
  <c r="Z141" i="25"/>
  <c r="Z140" i="25"/>
  <c r="Z139" i="25"/>
  <c r="Z138" i="25"/>
  <c r="Z137" i="25"/>
  <c r="Z136" i="25"/>
  <c r="Z135" i="25"/>
  <c r="Z134" i="25"/>
  <c r="Z133" i="25"/>
  <c r="Z132" i="25"/>
  <c r="Z131" i="25"/>
  <c r="Z130" i="25"/>
  <c r="Z129" i="25"/>
  <c r="Z128" i="25"/>
  <c r="Z127" i="25"/>
  <c r="Z126" i="25"/>
  <c r="Z125" i="25"/>
  <c r="Z124" i="25"/>
  <c r="Z123" i="25"/>
  <c r="Z122" i="25"/>
  <c r="Z121" i="25"/>
  <c r="Z120" i="25"/>
  <c r="Z119" i="25"/>
  <c r="Z118" i="25"/>
  <c r="Z117" i="25"/>
  <c r="Z116" i="25"/>
  <c r="Z115" i="25"/>
  <c r="Z114" i="25"/>
  <c r="Z113" i="25"/>
  <c r="Z112" i="25"/>
  <c r="Z111" i="25"/>
  <c r="Z110" i="25"/>
  <c r="Z109" i="25"/>
  <c r="Z108" i="25"/>
  <c r="Z107" i="25"/>
  <c r="Z106" i="25"/>
  <c r="Z105" i="25"/>
  <c r="Z104" i="25"/>
  <c r="Z103" i="25"/>
  <c r="Z102" i="25"/>
  <c r="Z101" i="25"/>
  <c r="Z100" i="25"/>
  <c r="Z99" i="25"/>
  <c r="Z98" i="25"/>
  <c r="Z97" i="25"/>
  <c r="Z96" i="25"/>
  <c r="Z95" i="25"/>
  <c r="Z94" i="25"/>
  <c r="Z93" i="25"/>
  <c r="Z92" i="25"/>
  <c r="Z91" i="25"/>
  <c r="Z90" i="25"/>
  <c r="Z89" i="25"/>
  <c r="Z88" i="25"/>
  <c r="Z87" i="25"/>
  <c r="Z86" i="25"/>
  <c r="Z85" i="25"/>
  <c r="Z84" i="25"/>
  <c r="Z83" i="25"/>
  <c r="Z82" i="25"/>
  <c r="Z81" i="25"/>
  <c r="Z80" i="25"/>
  <c r="Z79" i="25"/>
  <c r="Z78" i="25"/>
  <c r="Z77" i="25"/>
  <c r="Z76" i="25"/>
  <c r="Z75" i="25"/>
  <c r="Z74" i="25"/>
  <c r="Z73" i="25"/>
  <c r="Z72" i="25"/>
  <c r="Z71" i="25"/>
  <c r="Z70" i="25"/>
  <c r="Z69" i="25"/>
  <c r="Z68" i="25"/>
  <c r="Z67" i="25"/>
  <c r="Z66" i="25"/>
  <c r="Z65" i="25"/>
  <c r="Z64" i="25"/>
  <c r="Z63" i="25"/>
  <c r="Z62" i="25"/>
  <c r="Z61" i="25"/>
  <c r="Z60" i="25"/>
  <c r="Z59" i="25"/>
  <c r="Z58" i="25"/>
  <c r="Z57" i="25"/>
  <c r="Z56" i="25"/>
  <c r="Z55" i="25"/>
  <c r="Z54" i="25"/>
  <c r="Z53" i="25"/>
  <c r="Z52" i="25"/>
  <c r="Z51" i="25"/>
  <c r="Z50" i="25"/>
  <c r="Z49" i="25"/>
  <c r="Z48" i="25"/>
  <c r="Z47" i="25"/>
  <c r="Z46" i="25"/>
  <c r="Z45" i="25"/>
  <c r="Z44" i="25"/>
  <c r="Z43" i="25"/>
  <c r="Z42" i="25"/>
  <c r="Z41" i="25"/>
  <c r="Z40" i="25"/>
  <c r="Z39" i="25"/>
  <c r="Z38" i="25"/>
  <c r="Z37" i="25"/>
  <c r="Z36" i="25"/>
  <c r="Z35" i="25"/>
  <c r="Z34" i="25"/>
  <c r="Z33" i="25"/>
  <c r="Z32" i="25"/>
  <c r="Z31" i="25"/>
  <c r="Z30" i="25"/>
  <c r="Z29" i="25"/>
  <c r="Z28" i="25"/>
  <c r="Z27" i="25"/>
  <c r="Z26" i="25"/>
  <c r="Z25" i="25"/>
  <c r="Z24" i="25"/>
  <c r="Z23" i="25"/>
  <c r="Z22" i="25"/>
  <c r="Z21" i="25"/>
  <c r="Z20" i="25"/>
  <c r="Z19" i="25"/>
  <c r="Y260" i="25"/>
  <c r="Y259" i="25"/>
  <c r="Y258" i="25"/>
  <c r="Y257" i="25"/>
  <c r="Y256" i="25"/>
  <c r="Y255" i="25"/>
  <c r="Y254" i="25"/>
  <c r="Y253" i="25"/>
  <c r="Y252" i="25"/>
  <c r="Y251" i="25"/>
  <c r="Y250" i="25"/>
  <c r="Y249" i="25"/>
  <c r="Y248" i="25"/>
  <c r="Y247" i="25"/>
  <c r="Y246" i="25"/>
  <c r="Y245" i="25"/>
  <c r="Y244" i="25"/>
  <c r="Y243" i="25"/>
  <c r="Y242" i="25"/>
  <c r="Y241" i="25"/>
  <c r="Y240" i="25"/>
  <c r="Y239" i="25"/>
  <c r="Y238" i="25"/>
  <c r="Y237" i="25"/>
  <c r="Y236" i="25"/>
  <c r="Y235" i="25"/>
  <c r="Y234" i="25"/>
  <c r="Y233" i="25"/>
  <c r="Y232" i="25"/>
  <c r="Y231" i="25"/>
  <c r="Y230" i="25"/>
  <c r="Y229" i="25"/>
  <c r="Y228" i="25"/>
  <c r="Y227" i="25"/>
  <c r="Y226" i="25"/>
  <c r="Y225" i="25"/>
  <c r="Y224" i="25"/>
  <c r="Y223" i="25"/>
  <c r="Y222" i="25"/>
  <c r="Y221" i="25"/>
  <c r="Y220" i="25"/>
  <c r="Y219" i="25"/>
  <c r="Y218" i="25"/>
  <c r="Y217" i="25"/>
  <c r="Y216" i="25"/>
  <c r="Y215" i="25"/>
  <c r="Y214" i="25"/>
  <c r="Y213" i="25"/>
  <c r="Y212" i="25"/>
  <c r="Y211" i="25"/>
  <c r="Y210" i="25"/>
  <c r="Y209" i="25"/>
  <c r="Y208" i="25"/>
  <c r="Y207" i="25"/>
  <c r="Y206" i="25"/>
  <c r="Y205" i="25"/>
  <c r="Y204" i="25"/>
  <c r="Y203" i="25"/>
  <c r="Y202" i="25"/>
  <c r="Y201" i="25"/>
  <c r="Y200" i="25"/>
  <c r="Y198" i="25"/>
  <c r="Y197" i="25"/>
  <c r="Y196" i="25"/>
  <c r="Y195" i="25"/>
  <c r="Y194" i="25"/>
  <c r="Y193" i="25"/>
  <c r="Y192" i="25"/>
  <c r="Y191" i="25"/>
  <c r="Y190" i="25"/>
  <c r="Y189" i="25"/>
  <c r="Y188" i="25"/>
  <c r="Y187" i="25"/>
  <c r="Y186" i="25"/>
  <c r="Y185" i="25"/>
  <c r="Y184" i="25"/>
  <c r="Y183" i="25"/>
  <c r="Y182" i="25"/>
  <c r="Y181" i="25"/>
  <c r="Y180" i="25"/>
  <c r="Y179" i="25"/>
  <c r="Y178" i="25"/>
  <c r="Y177" i="25"/>
  <c r="Y176" i="25"/>
  <c r="Y175" i="25"/>
  <c r="Y174" i="25"/>
  <c r="Y173" i="25"/>
  <c r="Y172" i="25"/>
  <c r="Y171" i="25"/>
  <c r="Y170" i="25"/>
  <c r="Y169" i="25"/>
  <c r="Y168" i="25"/>
  <c r="Y167" i="25"/>
  <c r="Y166" i="25"/>
  <c r="Y165" i="25"/>
  <c r="Y164" i="25"/>
  <c r="Y163" i="25"/>
  <c r="Y162" i="25"/>
  <c r="Y161" i="25"/>
  <c r="Y160" i="25"/>
  <c r="Y159" i="25"/>
  <c r="Y158" i="25"/>
  <c r="Y157" i="25"/>
  <c r="Y156" i="25"/>
  <c r="Y155" i="25"/>
  <c r="Y154" i="25"/>
  <c r="Y153" i="25"/>
  <c r="Y152" i="25"/>
  <c r="Y151" i="25"/>
  <c r="Y150" i="25"/>
  <c r="Y149" i="25"/>
  <c r="Y148" i="25"/>
  <c r="Y147" i="25"/>
  <c r="Y146" i="25"/>
  <c r="Y145" i="25"/>
  <c r="Y144" i="25"/>
  <c r="Y143" i="25"/>
  <c r="Y142" i="25"/>
  <c r="Y141" i="25"/>
  <c r="Y140" i="25"/>
  <c r="Y139" i="25"/>
  <c r="Y138" i="25"/>
  <c r="Y137" i="25"/>
  <c r="Y136" i="25"/>
  <c r="Y135" i="25"/>
  <c r="Y134" i="25"/>
  <c r="Y133" i="25"/>
  <c r="Y132" i="25"/>
  <c r="Y131" i="25"/>
  <c r="Y130" i="25"/>
  <c r="Y129" i="25"/>
  <c r="Y128" i="25"/>
  <c r="Y127" i="25"/>
  <c r="Y126" i="25"/>
  <c r="Y125" i="25"/>
  <c r="Y124" i="25"/>
  <c r="Y123" i="25"/>
  <c r="Y122" i="25"/>
  <c r="Y121" i="25"/>
  <c r="Y120" i="25"/>
  <c r="Y119" i="25"/>
  <c r="Y118" i="25"/>
  <c r="Y117" i="25"/>
  <c r="Y116" i="25"/>
  <c r="Y115" i="25"/>
  <c r="Y114" i="25"/>
  <c r="Y113" i="25"/>
  <c r="Y112" i="25"/>
  <c r="Y111" i="25"/>
  <c r="Y110" i="25"/>
  <c r="Y109" i="25"/>
  <c r="Y108" i="25"/>
  <c r="Y107" i="25"/>
  <c r="Y106" i="25"/>
  <c r="Y105" i="25"/>
  <c r="Y104" i="25"/>
  <c r="Y103" i="25"/>
  <c r="Y102" i="25"/>
  <c r="Y101" i="25"/>
  <c r="Y100" i="25"/>
  <c r="Y99" i="25"/>
  <c r="Y98" i="25"/>
  <c r="Y97" i="25"/>
  <c r="Y96" i="25"/>
  <c r="Y95" i="25"/>
  <c r="Y94" i="25"/>
  <c r="Y93" i="25"/>
  <c r="Y92" i="25"/>
  <c r="Y91" i="25"/>
  <c r="Y90" i="25"/>
  <c r="Y89" i="25"/>
  <c r="Y88" i="25"/>
  <c r="Y87" i="25"/>
  <c r="Y86" i="25"/>
  <c r="Y85" i="25"/>
  <c r="Y84" i="25"/>
  <c r="Y83" i="25"/>
  <c r="Y82" i="25"/>
  <c r="Y81" i="25"/>
  <c r="Y80" i="25"/>
  <c r="Y79" i="25"/>
  <c r="Y78" i="25"/>
  <c r="Y77" i="25"/>
  <c r="Y76" i="25"/>
  <c r="Y75" i="25"/>
  <c r="Y74" i="25"/>
  <c r="Y73" i="25"/>
  <c r="Y72" i="25"/>
  <c r="Y71" i="25"/>
  <c r="Y70" i="25"/>
  <c r="Y69" i="25"/>
  <c r="Y68" i="25"/>
  <c r="Y67" i="25"/>
  <c r="Y66" i="25"/>
  <c r="Y65" i="25"/>
  <c r="Y64" i="25"/>
  <c r="Y63" i="25"/>
  <c r="Y62" i="25"/>
  <c r="Y61" i="25"/>
  <c r="Y60" i="25"/>
  <c r="Y59" i="25"/>
  <c r="Y58" i="25"/>
  <c r="Y57" i="25"/>
  <c r="Y56" i="25"/>
  <c r="Y55" i="25"/>
  <c r="Y54" i="25"/>
  <c r="Y53" i="25"/>
  <c r="Y52" i="25"/>
  <c r="Y51" i="25"/>
  <c r="Y50" i="25"/>
  <c r="Y49" i="25"/>
  <c r="Y48" i="25"/>
  <c r="Y47" i="25"/>
  <c r="Y46" i="25"/>
  <c r="Y45" i="25"/>
  <c r="Y44" i="25"/>
  <c r="Y43" i="25"/>
  <c r="Y42" i="25"/>
  <c r="Y41" i="25"/>
  <c r="Y40" i="25"/>
  <c r="Y39" i="25"/>
  <c r="Y38" i="25"/>
  <c r="Y37" i="25"/>
  <c r="Y36" i="25"/>
  <c r="Y35" i="25"/>
  <c r="Y34" i="25"/>
  <c r="Y33" i="25"/>
  <c r="Y32" i="25"/>
  <c r="Y31" i="25"/>
  <c r="Y30" i="25"/>
  <c r="Y29" i="25"/>
  <c r="Y28" i="25"/>
  <c r="Y27" i="25"/>
  <c r="Y26" i="25"/>
  <c r="Y25" i="25"/>
  <c r="Y24" i="25"/>
  <c r="Y23" i="25"/>
  <c r="Y22" i="25"/>
  <c r="Y21" i="25"/>
  <c r="Y20" i="25"/>
  <c r="Y19" i="25"/>
  <c r="Z18" i="25"/>
  <c r="Y18" i="25"/>
  <c r="AA4" i="25"/>
  <c r="AA5" i="25"/>
  <c r="AA6" i="25"/>
  <c r="AA7" i="25"/>
  <c r="AA8" i="25"/>
  <c r="AA9" i="25"/>
  <c r="AA10" i="25"/>
  <c r="AA11" i="25"/>
  <c r="AA12" i="25"/>
  <c r="AA13" i="25"/>
  <c r="AA14" i="25"/>
  <c r="AA15" i="25"/>
  <c r="AA16" i="25"/>
  <c r="AA17" i="25"/>
  <c r="L199" i="25" l="1"/>
  <c r="P199" i="25"/>
  <c r="Q199" i="25" s="1"/>
  <c r="O199" i="25"/>
  <c r="AC31" i="13"/>
  <c r="AB31" i="13"/>
  <c r="Y31" i="13"/>
  <c r="U31" i="13"/>
  <c r="Q31" i="13"/>
  <c r="M31" i="13"/>
  <c r="I31" i="13"/>
  <c r="H31" i="13"/>
  <c r="D31" i="13"/>
  <c r="AC30" i="13"/>
  <c r="AB30" i="13"/>
  <c r="Y30" i="13"/>
  <c r="U30" i="13"/>
  <c r="Q30" i="13"/>
  <c r="M30" i="13"/>
  <c r="I30" i="13"/>
  <c r="H30" i="13"/>
  <c r="D30" i="13"/>
  <c r="AC29" i="13"/>
  <c r="AB29" i="13"/>
  <c r="Y29" i="13"/>
  <c r="U29" i="13"/>
  <c r="Q29" i="13"/>
  <c r="M29" i="13"/>
  <c r="I29" i="13"/>
  <c r="H29" i="13"/>
  <c r="D29" i="13"/>
  <c r="AC28" i="13"/>
  <c r="AB28" i="13"/>
  <c r="AG233" i="22"/>
  <c r="Y28" i="13"/>
  <c r="U28" i="13"/>
  <c r="Q28" i="13"/>
  <c r="M28" i="13"/>
  <c r="I28" i="13"/>
  <c r="H28" i="13"/>
  <c r="D28" i="13"/>
  <c r="AC27" i="13"/>
  <c r="AB27" i="13"/>
  <c r="Y27" i="13"/>
  <c r="U27" i="13"/>
  <c r="Q27" i="13"/>
  <c r="M27" i="13"/>
  <c r="I27" i="13"/>
  <c r="H27" i="13"/>
  <c r="D27" i="13"/>
  <c r="AC26" i="13"/>
  <c r="AB26" i="13"/>
  <c r="Y26" i="13"/>
  <c r="U26" i="13"/>
  <c r="Q26" i="13"/>
  <c r="M26" i="13"/>
  <c r="I26" i="13"/>
  <c r="H26" i="13"/>
  <c r="D26" i="13"/>
  <c r="AC25" i="13"/>
  <c r="AB25" i="13"/>
  <c r="Y25" i="13"/>
  <c r="U25" i="13"/>
  <c r="Q25" i="13"/>
  <c r="M25" i="13"/>
  <c r="I25" i="13"/>
  <c r="H25" i="13"/>
  <c r="D25" i="13"/>
  <c r="AC24" i="13"/>
  <c r="AB24" i="13"/>
  <c r="Y24" i="13"/>
  <c r="U24" i="13"/>
  <c r="Q24" i="13"/>
  <c r="M24" i="13"/>
  <c r="I24" i="13"/>
  <c r="H24" i="13"/>
  <c r="D24" i="13"/>
  <c r="AC23" i="13"/>
  <c r="AB23" i="13"/>
  <c r="Y23" i="13"/>
  <c r="U23" i="13"/>
  <c r="Q23" i="13"/>
  <c r="M23" i="13"/>
  <c r="I23" i="13"/>
  <c r="H23" i="13"/>
  <c r="D23" i="13"/>
  <c r="AC22" i="13"/>
  <c r="AB22" i="13"/>
  <c r="Y22" i="13"/>
  <c r="U22" i="13"/>
  <c r="Q22" i="13"/>
  <c r="M22" i="13"/>
  <c r="I22" i="13"/>
  <c r="H22" i="13"/>
  <c r="D22" i="13"/>
  <c r="AC21" i="13"/>
  <c r="AB21" i="13"/>
  <c r="Y21" i="13"/>
  <c r="U21" i="13"/>
  <c r="Q21" i="13"/>
  <c r="M21" i="13"/>
  <c r="I21" i="13"/>
  <c r="H21" i="13"/>
  <c r="D21" i="13"/>
  <c r="AC20" i="13"/>
  <c r="AB20" i="13"/>
  <c r="Y20" i="13"/>
  <c r="U20" i="13"/>
  <c r="Q20" i="13"/>
  <c r="M20" i="13"/>
  <c r="I20" i="13"/>
  <c r="H20" i="13"/>
  <c r="D20" i="13"/>
  <c r="AC19" i="13"/>
  <c r="AB19" i="13"/>
  <c r="Y19" i="13"/>
  <c r="U19" i="13"/>
  <c r="Q19" i="13"/>
  <c r="M19" i="13"/>
  <c r="I19" i="13"/>
  <c r="H19" i="13"/>
  <c r="D19" i="13"/>
  <c r="AC18" i="13"/>
  <c r="AB18" i="13"/>
  <c r="Y18" i="13"/>
  <c r="U18" i="13"/>
  <c r="Q18" i="13"/>
  <c r="M18" i="13"/>
  <c r="I18" i="13"/>
  <c r="H18" i="13"/>
  <c r="D18" i="13"/>
  <c r="AC17" i="13"/>
  <c r="AB17" i="13"/>
  <c r="Y17" i="13"/>
  <c r="U17" i="13"/>
  <c r="Q17" i="13"/>
  <c r="M17" i="13"/>
  <c r="I17" i="13"/>
  <c r="H17" i="13"/>
  <c r="D17" i="13"/>
  <c r="AC16" i="13"/>
  <c r="AB16" i="13"/>
  <c r="Y16" i="13"/>
  <c r="U16" i="13"/>
  <c r="Q16" i="13"/>
  <c r="M16" i="13"/>
  <c r="I16" i="13"/>
  <c r="H16" i="13"/>
  <c r="D16" i="13"/>
  <c r="AC15" i="13"/>
  <c r="AB15" i="13"/>
  <c r="Y15" i="13"/>
  <c r="U15" i="13"/>
  <c r="Q15" i="13"/>
  <c r="M15" i="13"/>
  <c r="I15" i="13"/>
  <c r="H15" i="13"/>
  <c r="D15" i="13"/>
  <c r="AC14" i="13"/>
  <c r="AB14" i="13"/>
  <c r="Y14" i="13"/>
  <c r="U14" i="13"/>
  <c r="Q14" i="13"/>
  <c r="M14" i="13"/>
  <c r="I14" i="13"/>
  <c r="H14" i="13"/>
  <c r="D14" i="13"/>
  <c r="AC13" i="13"/>
  <c r="AB13" i="13"/>
  <c r="Y13" i="13"/>
  <c r="U13" i="13"/>
  <c r="Q13" i="13"/>
  <c r="M13" i="13"/>
  <c r="I13" i="13"/>
  <c r="H13" i="13"/>
  <c r="D13" i="13"/>
  <c r="AC12" i="13"/>
  <c r="AB12" i="13"/>
  <c r="Y12" i="13"/>
  <c r="U12" i="13"/>
  <c r="Q12" i="13"/>
  <c r="M12" i="13"/>
  <c r="I12" i="13"/>
  <c r="H12" i="13"/>
  <c r="D12" i="13"/>
  <c r="AC11" i="13"/>
  <c r="AB11" i="13"/>
  <c r="Y11" i="13"/>
  <c r="U11" i="13"/>
  <c r="Q11" i="13"/>
  <c r="M11" i="13"/>
  <c r="I11" i="13"/>
  <c r="H11" i="13"/>
  <c r="D11" i="13"/>
  <c r="AC10" i="13"/>
  <c r="AB10" i="13"/>
  <c r="Y10" i="13"/>
  <c r="U10" i="13"/>
  <c r="Q10" i="13"/>
  <c r="M10" i="13"/>
  <c r="I10" i="13"/>
  <c r="H10" i="13"/>
  <c r="D10" i="13"/>
  <c r="AC9" i="13"/>
  <c r="AB9" i="13"/>
  <c r="Y9" i="13"/>
  <c r="U9" i="13"/>
  <c r="Q9" i="13"/>
  <c r="M9" i="13"/>
  <c r="I9" i="13"/>
  <c r="H9" i="13"/>
  <c r="D9" i="13"/>
  <c r="AC8" i="13"/>
  <c r="AB8" i="13"/>
  <c r="Y8" i="13"/>
  <c r="U8" i="13"/>
  <c r="Q8" i="13"/>
  <c r="M8" i="13"/>
  <c r="I8" i="13"/>
  <c r="H8" i="13"/>
  <c r="D8" i="13"/>
  <c r="AC7" i="13"/>
  <c r="AB7" i="13"/>
  <c r="Y7" i="13"/>
  <c r="U7" i="13"/>
  <c r="Q7" i="13"/>
  <c r="M7" i="13"/>
  <c r="I7" i="13"/>
  <c r="H7" i="13"/>
  <c r="D7" i="13"/>
  <c r="AC6" i="13"/>
  <c r="AB6" i="13"/>
  <c r="Y6" i="13"/>
  <c r="U6" i="13"/>
  <c r="Q6" i="13"/>
  <c r="M6" i="13"/>
  <c r="I6" i="13"/>
  <c r="H6" i="13"/>
  <c r="D6" i="13"/>
  <c r="AC5" i="13"/>
  <c r="AB5" i="13"/>
  <c r="Y5" i="13"/>
  <c r="U5" i="13"/>
  <c r="Q5" i="13"/>
  <c r="M5" i="13"/>
  <c r="I5" i="13"/>
  <c r="H5" i="13"/>
  <c r="D5" i="13"/>
  <c r="D3" i="13"/>
  <c r="I3" i="13"/>
  <c r="M3" i="13"/>
  <c r="Q3" i="13"/>
  <c r="U3" i="13"/>
  <c r="Y3" i="13"/>
  <c r="D4" i="13"/>
  <c r="I4" i="13"/>
  <c r="M4" i="13"/>
  <c r="Q4" i="13"/>
  <c r="U4" i="13"/>
  <c r="Y4" i="13"/>
  <c r="B5" i="13"/>
  <c r="C5" i="13"/>
  <c r="B6" i="13"/>
  <c r="C6" i="13"/>
  <c r="B7" i="13"/>
  <c r="C7" i="13"/>
  <c r="B8" i="13"/>
  <c r="C8" i="13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AC31" i="23"/>
  <c r="AB31" i="23"/>
  <c r="Y31" i="23"/>
  <c r="U31" i="23"/>
  <c r="Q31" i="23"/>
  <c r="M31" i="23"/>
  <c r="I31" i="23"/>
  <c r="H31" i="23"/>
  <c r="D31" i="23"/>
  <c r="AC30" i="23"/>
  <c r="AB30" i="23"/>
  <c r="Y30" i="23"/>
  <c r="U30" i="23"/>
  <c r="Q30" i="23"/>
  <c r="M30" i="23"/>
  <c r="I30" i="23"/>
  <c r="H30" i="23"/>
  <c r="D30" i="23"/>
  <c r="AC29" i="23"/>
  <c r="AB29" i="23"/>
  <c r="Y29" i="23"/>
  <c r="U29" i="23"/>
  <c r="Q29" i="23"/>
  <c r="M29" i="23"/>
  <c r="I29" i="23"/>
  <c r="H29" i="23"/>
  <c r="D29" i="23"/>
  <c r="AC28" i="23"/>
  <c r="AB28" i="23"/>
  <c r="AF233" i="22"/>
  <c r="Y28" i="23"/>
  <c r="U28" i="23"/>
  <c r="Q28" i="23"/>
  <c r="M28" i="23"/>
  <c r="I28" i="23"/>
  <c r="H28" i="23"/>
  <c r="AF227" i="22"/>
  <c r="D28" i="23"/>
  <c r="AC27" i="23"/>
  <c r="AF225" i="22"/>
  <c r="AB27" i="23"/>
  <c r="Y27" i="23"/>
  <c r="U27" i="23"/>
  <c r="Q27" i="23"/>
  <c r="M27" i="23"/>
  <c r="I27" i="23"/>
  <c r="H27" i="23"/>
  <c r="D27" i="23"/>
  <c r="AC26" i="23"/>
  <c r="AB26" i="23"/>
  <c r="Y26" i="23"/>
  <c r="U26" i="23"/>
  <c r="Q26" i="23"/>
  <c r="M26" i="23"/>
  <c r="I26" i="23"/>
  <c r="H26" i="23"/>
  <c r="D26" i="23"/>
  <c r="AC25" i="23"/>
  <c r="AB25" i="23"/>
  <c r="Y25" i="23"/>
  <c r="U25" i="23"/>
  <c r="Q25" i="23"/>
  <c r="M25" i="23"/>
  <c r="I25" i="23"/>
  <c r="H25" i="23"/>
  <c r="D25" i="23"/>
  <c r="AC24" i="23"/>
  <c r="AB24" i="23"/>
  <c r="Y24" i="23"/>
  <c r="U24" i="23"/>
  <c r="Q24" i="23"/>
  <c r="M24" i="23"/>
  <c r="I24" i="23"/>
  <c r="H24" i="23"/>
  <c r="D24" i="23"/>
  <c r="AC23" i="23"/>
  <c r="AB23" i="23"/>
  <c r="Y23" i="23"/>
  <c r="U23" i="23"/>
  <c r="Q23" i="23"/>
  <c r="M23" i="23"/>
  <c r="I23" i="23"/>
  <c r="H23" i="23"/>
  <c r="D23" i="23"/>
  <c r="AC22" i="23"/>
  <c r="AB22" i="23"/>
  <c r="Y22" i="23"/>
  <c r="U22" i="23"/>
  <c r="Q22" i="23"/>
  <c r="M22" i="23"/>
  <c r="I22" i="23"/>
  <c r="H22" i="23"/>
  <c r="D22" i="23"/>
  <c r="AC21" i="23"/>
  <c r="AB21" i="23"/>
  <c r="Y21" i="23"/>
  <c r="U21" i="23"/>
  <c r="Q21" i="23"/>
  <c r="M21" i="23"/>
  <c r="I21" i="23"/>
  <c r="H21" i="23"/>
  <c r="D21" i="23"/>
  <c r="AF163" i="22"/>
  <c r="AC20" i="23"/>
  <c r="AB20" i="23"/>
  <c r="Y20" i="23"/>
  <c r="U20" i="23"/>
  <c r="Q20" i="23"/>
  <c r="M20" i="23"/>
  <c r="I20" i="23"/>
  <c r="H20" i="23"/>
  <c r="D20" i="23"/>
  <c r="AC19" i="23"/>
  <c r="AB19" i="23"/>
  <c r="Y19" i="23"/>
  <c r="U19" i="23"/>
  <c r="Q19" i="23"/>
  <c r="M19" i="23"/>
  <c r="AF148" i="22"/>
  <c r="I19" i="23"/>
  <c r="H19" i="23"/>
  <c r="D19" i="23"/>
  <c r="AC18" i="23"/>
  <c r="AB18" i="23"/>
  <c r="Y18" i="23"/>
  <c r="U18" i="23"/>
  <c r="AF141" i="22"/>
  <c r="Q18" i="23"/>
  <c r="M18" i="23"/>
  <c r="I18" i="23"/>
  <c r="H18" i="23"/>
  <c r="D18" i="23"/>
  <c r="AC17" i="23"/>
  <c r="AB17" i="23"/>
  <c r="Y17" i="23"/>
  <c r="U17" i="23"/>
  <c r="Q17" i="23"/>
  <c r="M17" i="23"/>
  <c r="AF130" i="22"/>
  <c r="I17" i="23"/>
  <c r="H17" i="23"/>
  <c r="D17" i="23"/>
  <c r="AC16" i="23"/>
  <c r="AB16" i="23"/>
  <c r="Y16" i="23"/>
  <c r="U16" i="23"/>
  <c r="Q16" i="23"/>
  <c r="M16" i="23"/>
  <c r="I16" i="23"/>
  <c r="AF120" i="22"/>
  <c r="H16" i="23"/>
  <c r="D16" i="23"/>
  <c r="AC15" i="23"/>
  <c r="AB15" i="23"/>
  <c r="Y15" i="23"/>
  <c r="U15" i="23"/>
  <c r="Q15" i="23"/>
  <c r="M15" i="23"/>
  <c r="AF112" i="22"/>
  <c r="I15" i="23"/>
  <c r="H15" i="23"/>
  <c r="D15" i="23"/>
  <c r="AC14" i="23"/>
  <c r="AB14" i="23"/>
  <c r="Y14" i="23"/>
  <c r="U14" i="23"/>
  <c r="Q14" i="23"/>
  <c r="M14" i="23"/>
  <c r="I14" i="23"/>
  <c r="H14" i="23"/>
  <c r="D14" i="23"/>
  <c r="AC13" i="23"/>
  <c r="AB13" i="23"/>
  <c r="Y13" i="23"/>
  <c r="U13" i="23"/>
  <c r="Q13" i="23"/>
  <c r="M13" i="23"/>
  <c r="I13" i="23"/>
  <c r="H13" i="23"/>
  <c r="D13" i="23"/>
  <c r="AC12" i="23"/>
  <c r="AB12" i="23"/>
  <c r="Y12" i="23"/>
  <c r="U12" i="23"/>
  <c r="Q12" i="23"/>
  <c r="M12" i="23"/>
  <c r="I12" i="23"/>
  <c r="H12" i="23"/>
  <c r="D12" i="23"/>
  <c r="AC11" i="23"/>
  <c r="AB11" i="23"/>
  <c r="AF80" i="22"/>
  <c r="Y11" i="23"/>
  <c r="U11" i="23"/>
  <c r="Q11" i="23"/>
  <c r="AF77" i="22"/>
  <c r="M11" i="23"/>
  <c r="I11" i="23"/>
  <c r="H11" i="23"/>
  <c r="D11" i="23"/>
  <c r="AC10" i="23"/>
  <c r="AF72" i="22"/>
  <c r="AB10" i="23"/>
  <c r="Y10" i="23"/>
  <c r="U10" i="23"/>
  <c r="Q10" i="23"/>
  <c r="M10" i="23"/>
  <c r="I10" i="23"/>
  <c r="H10" i="23"/>
  <c r="D10" i="23"/>
  <c r="AC9" i="23"/>
  <c r="AB9" i="23"/>
  <c r="Y9" i="23"/>
  <c r="U9" i="23"/>
  <c r="Q9" i="23"/>
  <c r="M9" i="23"/>
  <c r="I9" i="23"/>
  <c r="H9" i="23"/>
  <c r="D9" i="23"/>
  <c r="AC8" i="23"/>
  <c r="AB8" i="23"/>
  <c r="Y8" i="23"/>
  <c r="U8" i="23"/>
  <c r="Q8" i="23"/>
  <c r="M8" i="23"/>
  <c r="I8" i="23"/>
  <c r="H8" i="23"/>
  <c r="D8" i="23"/>
  <c r="AC7" i="23"/>
  <c r="AF45" i="22"/>
  <c r="AB7" i="23"/>
  <c r="Y7" i="23"/>
  <c r="U7" i="23"/>
  <c r="Q7" i="23"/>
  <c r="M7" i="23"/>
  <c r="I7" i="23"/>
  <c r="H7" i="23"/>
  <c r="D7" i="23"/>
  <c r="AF37" i="22"/>
  <c r="AC6" i="23"/>
  <c r="AB6" i="23"/>
  <c r="Y6" i="23"/>
  <c r="U6" i="23"/>
  <c r="Q6" i="23"/>
  <c r="M6" i="23"/>
  <c r="I6" i="23"/>
  <c r="H6" i="23"/>
  <c r="D6" i="23"/>
  <c r="AC5" i="23"/>
  <c r="AB5" i="23"/>
  <c r="Y5" i="23"/>
  <c r="AF25" i="22"/>
  <c r="U5" i="23"/>
  <c r="Q5" i="23"/>
  <c r="M5" i="23"/>
  <c r="I5" i="23"/>
  <c r="AF21" i="22"/>
  <c r="H5" i="23"/>
  <c r="D5" i="23"/>
  <c r="AC31" i="24"/>
  <c r="AB31" i="24"/>
  <c r="Y31" i="24"/>
  <c r="U31" i="24"/>
  <c r="Q31" i="24"/>
  <c r="M31" i="24"/>
  <c r="I31" i="24"/>
  <c r="H31" i="24"/>
  <c r="D31" i="24"/>
  <c r="AC30" i="24"/>
  <c r="AB30" i="24"/>
  <c r="AE251" i="22"/>
  <c r="Y30" i="24"/>
  <c r="U30" i="24"/>
  <c r="Q30" i="24"/>
  <c r="M30" i="24"/>
  <c r="I30" i="24"/>
  <c r="H30" i="24"/>
  <c r="D30" i="24"/>
  <c r="AC29" i="24"/>
  <c r="AB29" i="24"/>
  <c r="Y29" i="24"/>
  <c r="U29" i="24"/>
  <c r="Q29" i="24"/>
  <c r="M29" i="24"/>
  <c r="I29" i="24"/>
  <c r="H29" i="24"/>
  <c r="D29" i="24"/>
  <c r="AC28" i="24"/>
  <c r="AB28" i="24"/>
  <c r="Y28" i="24"/>
  <c r="U28" i="24"/>
  <c r="Q28" i="24"/>
  <c r="M28" i="24"/>
  <c r="I28" i="24"/>
  <c r="H28" i="24"/>
  <c r="D28" i="24"/>
  <c r="AC27" i="24"/>
  <c r="AB27" i="24"/>
  <c r="Y27" i="24"/>
  <c r="U27" i="24"/>
  <c r="Q27" i="24"/>
  <c r="M27" i="24"/>
  <c r="I27" i="24"/>
  <c r="H27" i="24"/>
  <c r="D27" i="24"/>
  <c r="AC26" i="24"/>
  <c r="AB26" i="24"/>
  <c r="Y26" i="24"/>
  <c r="U26" i="24"/>
  <c r="Q26" i="24"/>
  <c r="M26" i="24"/>
  <c r="I26" i="24"/>
  <c r="H26" i="24"/>
  <c r="D26" i="24"/>
  <c r="AC25" i="24"/>
  <c r="AB25" i="24"/>
  <c r="Y25" i="24"/>
  <c r="U25" i="24"/>
  <c r="Q25" i="24"/>
  <c r="M25" i="24"/>
  <c r="I25" i="24"/>
  <c r="H25" i="24"/>
  <c r="D25" i="24"/>
  <c r="AC24" i="24"/>
  <c r="AB24" i="24"/>
  <c r="Y24" i="24"/>
  <c r="U24" i="24"/>
  <c r="Q24" i="24"/>
  <c r="M24" i="24"/>
  <c r="I24" i="24"/>
  <c r="H24" i="24"/>
  <c r="D24" i="24"/>
  <c r="AC23" i="24"/>
  <c r="AB23" i="24"/>
  <c r="Y23" i="24"/>
  <c r="U23" i="24"/>
  <c r="Q23" i="24"/>
  <c r="M23" i="24"/>
  <c r="I23" i="24"/>
  <c r="H23" i="24"/>
  <c r="D23" i="24"/>
  <c r="AC22" i="24"/>
  <c r="AB22" i="24"/>
  <c r="Y22" i="24"/>
  <c r="U22" i="24"/>
  <c r="Q22" i="24"/>
  <c r="M22" i="24"/>
  <c r="I22" i="24"/>
  <c r="H22" i="24"/>
  <c r="D22" i="24"/>
  <c r="AC21" i="24"/>
  <c r="AE171" i="22"/>
  <c r="AB21" i="24"/>
  <c r="Y21" i="24"/>
  <c r="U21" i="24"/>
  <c r="Q21" i="24"/>
  <c r="M21" i="24"/>
  <c r="I21" i="24"/>
  <c r="H21" i="24"/>
  <c r="D21" i="24"/>
  <c r="AC20" i="24"/>
  <c r="AB20" i="24"/>
  <c r="Y20" i="24"/>
  <c r="U20" i="24"/>
  <c r="Q20" i="24"/>
  <c r="M20" i="24"/>
  <c r="I20" i="24"/>
  <c r="H20" i="24"/>
  <c r="D20" i="24"/>
  <c r="AC19" i="24"/>
  <c r="AB19" i="24"/>
  <c r="Y19" i="24"/>
  <c r="U19" i="24"/>
  <c r="Q19" i="24"/>
  <c r="AE149" i="22"/>
  <c r="M19" i="24"/>
  <c r="I19" i="24"/>
  <c r="H19" i="24"/>
  <c r="D19" i="24"/>
  <c r="AC18" i="24"/>
  <c r="AB18" i="24"/>
  <c r="Y18" i="24"/>
  <c r="U18" i="24"/>
  <c r="Q18" i="24"/>
  <c r="M18" i="24"/>
  <c r="I18" i="24"/>
  <c r="H18" i="24"/>
  <c r="D18" i="24"/>
  <c r="AC17" i="24"/>
  <c r="AB17" i="24"/>
  <c r="Y17" i="24"/>
  <c r="U17" i="24"/>
  <c r="Q17" i="24"/>
  <c r="M17" i="24"/>
  <c r="I17" i="24"/>
  <c r="H17" i="24"/>
  <c r="D17" i="24"/>
  <c r="AC16" i="24"/>
  <c r="AB16" i="24"/>
  <c r="Y16" i="24"/>
  <c r="U16" i="24"/>
  <c r="Q16" i="24"/>
  <c r="AE122" i="22"/>
  <c r="M16" i="24"/>
  <c r="I16" i="24"/>
  <c r="H16" i="24"/>
  <c r="D16" i="24"/>
  <c r="AC15" i="24"/>
  <c r="AB15" i="24"/>
  <c r="Y15" i="24"/>
  <c r="U15" i="24"/>
  <c r="Q15" i="24"/>
  <c r="M15" i="24"/>
  <c r="I15" i="24"/>
  <c r="H15" i="24"/>
  <c r="D15" i="24"/>
  <c r="AC14" i="24"/>
  <c r="AB14" i="24"/>
  <c r="Y14" i="24"/>
  <c r="U14" i="24"/>
  <c r="Q14" i="24"/>
  <c r="M14" i="24"/>
  <c r="I14" i="24"/>
  <c r="H14" i="24"/>
  <c r="D14" i="24"/>
  <c r="AC13" i="24"/>
  <c r="AB13" i="24"/>
  <c r="Y13" i="24"/>
  <c r="U13" i="24"/>
  <c r="Q13" i="24"/>
  <c r="M13" i="24"/>
  <c r="I13" i="24"/>
  <c r="H13" i="24"/>
  <c r="D13" i="24"/>
  <c r="AC12" i="24"/>
  <c r="AB12" i="24"/>
  <c r="Y12" i="24"/>
  <c r="U12" i="24"/>
  <c r="Q12" i="24"/>
  <c r="M12" i="24"/>
  <c r="I12" i="24"/>
  <c r="H12" i="24"/>
  <c r="D12" i="24"/>
  <c r="AC11" i="24"/>
  <c r="AB11" i="24"/>
  <c r="Y11" i="24"/>
  <c r="U11" i="24"/>
  <c r="Q11" i="24"/>
  <c r="M11" i="24"/>
  <c r="I11" i="24"/>
  <c r="H11" i="24"/>
  <c r="D11" i="24"/>
  <c r="AE73" i="22"/>
  <c r="AC10" i="24"/>
  <c r="AB10" i="24"/>
  <c r="Y10" i="24"/>
  <c r="U10" i="24"/>
  <c r="Q10" i="24"/>
  <c r="M10" i="24"/>
  <c r="I10" i="24"/>
  <c r="H10" i="24"/>
  <c r="D10" i="24"/>
  <c r="AC9" i="24"/>
  <c r="AB9" i="24"/>
  <c r="Y9" i="24"/>
  <c r="AE61" i="22"/>
  <c r="U9" i="24"/>
  <c r="Q9" i="24"/>
  <c r="M9" i="24"/>
  <c r="I9" i="24"/>
  <c r="H9" i="24"/>
  <c r="D9" i="24"/>
  <c r="AC8" i="24"/>
  <c r="AB8" i="24"/>
  <c r="Y8" i="24"/>
  <c r="U8" i="24"/>
  <c r="Q8" i="24"/>
  <c r="M8" i="24"/>
  <c r="I8" i="24"/>
  <c r="H8" i="24"/>
  <c r="D8" i="24"/>
  <c r="AC7" i="24"/>
  <c r="AE45" i="22"/>
  <c r="AB7" i="24"/>
  <c r="Y7" i="24"/>
  <c r="U7" i="24"/>
  <c r="AE42" i="22"/>
  <c r="Q7" i="24"/>
  <c r="M7" i="24"/>
  <c r="I7" i="24"/>
  <c r="H7" i="24"/>
  <c r="AE38" i="22"/>
  <c r="D7" i="24"/>
  <c r="AC6" i="24"/>
  <c r="AB6" i="24"/>
  <c r="Y6" i="24"/>
  <c r="U6" i="24"/>
  <c r="Q6" i="24"/>
  <c r="I6" i="24"/>
  <c r="H6" i="24"/>
  <c r="D6" i="24"/>
  <c r="AC5" i="24"/>
  <c r="AB5" i="24"/>
  <c r="Y5" i="24"/>
  <c r="U5" i="24"/>
  <c r="Q5" i="24"/>
  <c r="M5" i="24"/>
  <c r="I5" i="24"/>
  <c r="H5" i="24"/>
  <c r="D5" i="24"/>
  <c r="Y261" i="22"/>
  <c r="X261" i="22"/>
  <c r="Z261" i="22" s="1"/>
  <c r="V261" i="22"/>
  <c r="U261" i="22"/>
  <c r="T261" i="22"/>
  <c r="R261" i="22"/>
  <c r="O261" i="22"/>
  <c r="J261" i="22"/>
  <c r="H261" i="22"/>
  <c r="E261" i="22"/>
  <c r="F261" i="22" s="1"/>
  <c r="Z260" i="22"/>
  <c r="Y260" i="22"/>
  <c r="X260" i="22"/>
  <c r="V260" i="22"/>
  <c r="U260" i="22"/>
  <c r="T260" i="22"/>
  <c r="R260" i="22"/>
  <c r="J260" i="22"/>
  <c r="H260" i="22"/>
  <c r="E260" i="22"/>
  <c r="F260" i="22" s="1"/>
  <c r="Z259" i="22"/>
  <c r="Y259" i="22"/>
  <c r="X259" i="22"/>
  <c r="V259" i="22"/>
  <c r="U259" i="22"/>
  <c r="T259" i="22"/>
  <c r="R259" i="22"/>
  <c r="J259" i="22"/>
  <c r="H259" i="22"/>
  <c r="E259" i="22"/>
  <c r="Y258" i="22"/>
  <c r="X258" i="22"/>
  <c r="Z258" i="22" s="1"/>
  <c r="V258" i="22"/>
  <c r="U258" i="22"/>
  <c r="T258" i="22"/>
  <c r="R258" i="22"/>
  <c r="N258" i="22"/>
  <c r="L258" i="22"/>
  <c r="J258" i="22"/>
  <c r="H258" i="22"/>
  <c r="F258" i="22"/>
  <c r="O258" i="22" s="1"/>
  <c r="E258" i="22"/>
  <c r="Y257" i="22"/>
  <c r="X257" i="22"/>
  <c r="Z257" i="22" s="1"/>
  <c r="V257" i="22"/>
  <c r="U257" i="22"/>
  <c r="T257" i="22"/>
  <c r="R257" i="22"/>
  <c r="N257" i="22"/>
  <c r="L257" i="22"/>
  <c r="J257" i="22"/>
  <c r="H257" i="22"/>
  <c r="P257" i="22" s="1"/>
  <c r="F257" i="22"/>
  <c r="O257" i="22" s="1"/>
  <c r="E257" i="22"/>
  <c r="Y256" i="22"/>
  <c r="X256" i="22"/>
  <c r="V256" i="22"/>
  <c r="U256" i="22"/>
  <c r="T256" i="22"/>
  <c r="R256" i="22"/>
  <c r="J256" i="22"/>
  <c r="H256" i="22"/>
  <c r="F256" i="22"/>
  <c r="L256" i="22" s="1"/>
  <c r="E256" i="22"/>
  <c r="N256" i="22" s="1"/>
  <c r="Y255" i="22"/>
  <c r="X255" i="22"/>
  <c r="Z255" i="22" s="1"/>
  <c r="V255" i="22"/>
  <c r="U255" i="22"/>
  <c r="T255" i="22"/>
  <c r="R255" i="22"/>
  <c r="L255" i="22"/>
  <c r="J255" i="22"/>
  <c r="H255" i="22"/>
  <c r="F255" i="22"/>
  <c r="O255" i="22" s="1"/>
  <c r="E255" i="22"/>
  <c r="N255" i="22" s="1"/>
  <c r="Y254" i="22"/>
  <c r="X254" i="22"/>
  <c r="Z254" i="22" s="1"/>
  <c r="V254" i="22"/>
  <c r="U254" i="22"/>
  <c r="T254" i="22"/>
  <c r="R254" i="22"/>
  <c r="J254" i="22"/>
  <c r="H254" i="22"/>
  <c r="F254" i="22"/>
  <c r="E254" i="22"/>
  <c r="N254" i="22" s="1"/>
  <c r="Y253" i="22"/>
  <c r="X253" i="22"/>
  <c r="Z253" i="22" s="1"/>
  <c r="V253" i="22"/>
  <c r="U253" i="22"/>
  <c r="T253" i="22"/>
  <c r="R253" i="22"/>
  <c r="J253" i="22"/>
  <c r="H253" i="22"/>
  <c r="E253" i="22"/>
  <c r="F253" i="22" s="1"/>
  <c r="L253" i="22" s="1"/>
  <c r="Z252" i="22"/>
  <c r="Y252" i="22"/>
  <c r="X252" i="22"/>
  <c r="V252" i="22"/>
  <c r="U252" i="22"/>
  <c r="T252" i="22"/>
  <c r="R252" i="22"/>
  <c r="J252" i="22"/>
  <c r="H252" i="22"/>
  <c r="E252" i="22"/>
  <c r="F252" i="22" s="1"/>
  <c r="Z251" i="22"/>
  <c r="Y251" i="22"/>
  <c r="X251" i="22"/>
  <c r="V251" i="22"/>
  <c r="U251" i="22"/>
  <c r="T251" i="22"/>
  <c r="R251" i="22"/>
  <c r="J251" i="22"/>
  <c r="H251" i="22"/>
  <c r="E251" i="22"/>
  <c r="Y250" i="22"/>
  <c r="X250" i="22"/>
  <c r="Z250" i="22" s="1"/>
  <c r="V250" i="22"/>
  <c r="U250" i="22"/>
  <c r="T250" i="22"/>
  <c r="R250" i="22"/>
  <c r="N250" i="22"/>
  <c r="L250" i="22"/>
  <c r="J250" i="22"/>
  <c r="H250" i="22"/>
  <c r="F250" i="22"/>
  <c r="O250" i="22" s="1"/>
  <c r="E250" i="22"/>
  <c r="Y249" i="22"/>
  <c r="X249" i="22"/>
  <c r="Z249" i="22" s="1"/>
  <c r="V249" i="22"/>
  <c r="U249" i="22"/>
  <c r="T249" i="22"/>
  <c r="R249" i="22"/>
  <c r="N249" i="22"/>
  <c r="L249" i="22"/>
  <c r="J249" i="22"/>
  <c r="H249" i="22"/>
  <c r="F249" i="22"/>
  <c r="O249" i="22" s="1"/>
  <c r="E249" i="22"/>
  <c r="Y248" i="22"/>
  <c r="X248" i="22"/>
  <c r="Z248" i="22" s="1"/>
  <c r="V248" i="22"/>
  <c r="U248" i="22"/>
  <c r="T248" i="22"/>
  <c r="R248" i="22"/>
  <c r="P248" i="22"/>
  <c r="Q248" i="22" s="1"/>
  <c r="O248" i="22"/>
  <c r="L248" i="22"/>
  <c r="J248" i="22"/>
  <c r="H248" i="22"/>
  <c r="F248" i="22"/>
  <c r="E248" i="22"/>
  <c r="N248" i="22" s="1"/>
  <c r="Y247" i="22"/>
  <c r="X247" i="22"/>
  <c r="Z247" i="22" s="1"/>
  <c r="V247" i="22"/>
  <c r="U247" i="22"/>
  <c r="T247" i="22"/>
  <c r="R247" i="22"/>
  <c r="L247" i="22"/>
  <c r="J247" i="22"/>
  <c r="H247" i="22"/>
  <c r="F247" i="22"/>
  <c r="E247" i="22"/>
  <c r="N247" i="22" s="1"/>
  <c r="Z246" i="22"/>
  <c r="Y246" i="22"/>
  <c r="X246" i="22"/>
  <c r="V246" i="22"/>
  <c r="U246" i="22"/>
  <c r="T246" i="22"/>
  <c r="R246" i="22"/>
  <c r="J246" i="22"/>
  <c r="H246" i="22"/>
  <c r="E246" i="22"/>
  <c r="Y245" i="22"/>
  <c r="X245" i="22"/>
  <c r="Z245" i="22" s="1"/>
  <c r="V245" i="22"/>
  <c r="U245" i="22"/>
  <c r="T245" i="22"/>
  <c r="R245" i="22"/>
  <c r="N245" i="22"/>
  <c r="J245" i="22"/>
  <c r="H245" i="22"/>
  <c r="E245" i="22"/>
  <c r="F245" i="22" s="1"/>
  <c r="Z244" i="22"/>
  <c r="Y244" i="22"/>
  <c r="X244" i="22"/>
  <c r="V244" i="22"/>
  <c r="U244" i="22"/>
  <c r="T244" i="22"/>
  <c r="R244" i="22"/>
  <c r="J244" i="22"/>
  <c r="H244" i="22"/>
  <c r="E244" i="22"/>
  <c r="F244" i="22" s="1"/>
  <c r="Y243" i="22"/>
  <c r="X243" i="22"/>
  <c r="V243" i="22"/>
  <c r="U243" i="22"/>
  <c r="T243" i="22"/>
  <c r="R243" i="22"/>
  <c r="J243" i="22"/>
  <c r="H243" i="22"/>
  <c r="E243" i="22"/>
  <c r="Y242" i="22"/>
  <c r="X242" i="22"/>
  <c r="Z242" i="22" s="1"/>
  <c r="V242" i="22"/>
  <c r="U242" i="22"/>
  <c r="T242" i="22"/>
  <c r="R242" i="22"/>
  <c r="N242" i="22"/>
  <c r="L242" i="22"/>
  <c r="J242" i="22"/>
  <c r="H242" i="22"/>
  <c r="F242" i="22"/>
  <c r="O242" i="22" s="1"/>
  <c r="E242" i="22"/>
  <c r="Y241" i="22"/>
  <c r="X241" i="22"/>
  <c r="Z241" i="22" s="1"/>
  <c r="V241" i="22"/>
  <c r="U241" i="22"/>
  <c r="T241" i="22"/>
  <c r="R241" i="22"/>
  <c r="N241" i="22"/>
  <c r="J241" i="22"/>
  <c r="H241" i="22"/>
  <c r="F241" i="22"/>
  <c r="E241" i="22"/>
  <c r="Y240" i="22"/>
  <c r="AA240" i="22" s="1"/>
  <c r="X240" i="22"/>
  <c r="V240" i="22"/>
  <c r="U240" i="22"/>
  <c r="T240" i="22"/>
  <c r="R240" i="22"/>
  <c r="S240" i="22" s="1"/>
  <c r="P240" i="22"/>
  <c r="Q240" i="22" s="1"/>
  <c r="O240" i="22"/>
  <c r="L240" i="22"/>
  <c r="J240" i="22"/>
  <c r="H240" i="22"/>
  <c r="F240" i="22"/>
  <c r="E240" i="22"/>
  <c r="N240" i="22" s="1"/>
  <c r="Y239" i="22"/>
  <c r="X239" i="22"/>
  <c r="Z239" i="22" s="1"/>
  <c r="V239" i="22"/>
  <c r="U239" i="22"/>
  <c r="T239" i="22"/>
  <c r="R239" i="22"/>
  <c r="L239" i="22"/>
  <c r="J239" i="22"/>
  <c r="H239" i="22"/>
  <c r="F239" i="22"/>
  <c r="E239" i="22"/>
  <c r="N239" i="22" s="1"/>
  <c r="Z238" i="22"/>
  <c r="Y238" i="22"/>
  <c r="X238" i="22"/>
  <c r="V238" i="22"/>
  <c r="U238" i="22"/>
  <c r="T238" i="22"/>
  <c r="R238" i="22"/>
  <c r="J238" i="22"/>
  <c r="H238" i="22"/>
  <c r="F238" i="22"/>
  <c r="E238" i="22"/>
  <c r="N238" i="22" s="1"/>
  <c r="Y237" i="22"/>
  <c r="X237" i="22"/>
  <c r="Z237" i="22" s="1"/>
  <c r="V237" i="22"/>
  <c r="U237" i="22"/>
  <c r="T237" i="22"/>
  <c r="R237" i="22"/>
  <c r="O237" i="22"/>
  <c r="N237" i="22"/>
  <c r="J237" i="22"/>
  <c r="H237" i="22"/>
  <c r="P237" i="22" s="1"/>
  <c r="E237" i="22"/>
  <c r="F237" i="22" s="1"/>
  <c r="L237" i="22" s="1"/>
  <c r="Z236" i="22"/>
  <c r="Y236" i="22"/>
  <c r="X236" i="22"/>
  <c r="V236" i="22"/>
  <c r="U236" i="22"/>
  <c r="T236" i="22"/>
  <c r="R236" i="22"/>
  <c r="J236" i="22"/>
  <c r="H236" i="22"/>
  <c r="E236" i="22"/>
  <c r="F236" i="22" s="1"/>
  <c r="Y235" i="22"/>
  <c r="X235" i="22"/>
  <c r="V235" i="22"/>
  <c r="U235" i="22"/>
  <c r="T235" i="22"/>
  <c r="R235" i="22"/>
  <c r="J235" i="22"/>
  <c r="H235" i="22"/>
  <c r="E235" i="22"/>
  <c r="Y234" i="22"/>
  <c r="X234" i="22"/>
  <c r="Z234" i="22" s="1"/>
  <c r="V234" i="22"/>
  <c r="U234" i="22"/>
  <c r="T234" i="22"/>
  <c r="R234" i="22"/>
  <c r="N234" i="22"/>
  <c r="L234" i="22"/>
  <c r="J234" i="22"/>
  <c r="H234" i="22"/>
  <c r="F234" i="22"/>
  <c r="O234" i="22" s="1"/>
  <c r="E234" i="22"/>
  <c r="Y233" i="22"/>
  <c r="X233" i="22"/>
  <c r="Z233" i="22" s="1"/>
  <c r="V233" i="22"/>
  <c r="U233" i="22"/>
  <c r="T233" i="22"/>
  <c r="R233" i="22"/>
  <c r="N233" i="22"/>
  <c r="J233" i="22"/>
  <c r="H233" i="22"/>
  <c r="F233" i="22"/>
  <c r="E233" i="22"/>
  <c r="Y232" i="22"/>
  <c r="X232" i="22"/>
  <c r="V232" i="22"/>
  <c r="U232" i="22"/>
  <c r="T232" i="22"/>
  <c r="R232" i="22"/>
  <c r="O232" i="22"/>
  <c r="L232" i="22"/>
  <c r="J232" i="22"/>
  <c r="H232" i="22"/>
  <c r="F232" i="22"/>
  <c r="E232" i="22"/>
  <c r="N232" i="22" s="1"/>
  <c r="P232" i="22" s="1"/>
  <c r="Q232" i="22" s="1"/>
  <c r="Y231" i="22"/>
  <c r="X231" i="22"/>
  <c r="Z231" i="22" s="1"/>
  <c r="V231" i="22"/>
  <c r="U231" i="22"/>
  <c r="T231" i="22"/>
  <c r="R231" i="22"/>
  <c r="L231" i="22"/>
  <c r="J231" i="22"/>
  <c r="H231" i="22"/>
  <c r="F231" i="22"/>
  <c r="E231" i="22"/>
  <c r="N231" i="22" s="1"/>
  <c r="Y230" i="22"/>
  <c r="X230" i="22"/>
  <c r="Z230" i="22" s="1"/>
  <c r="V230" i="22"/>
  <c r="U230" i="22"/>
  <c r="T230" i="22"/>
  <c r="R230" i="22"/>
  <c r="J230" i="22"/>
  <c r="H230" i="22"/>
  <c r="E230" i="22"/>
  <c r="N230" i="22" s="1"/>
  <c r="Y229" i="22"/>
  <c r="X229" i="22"/>
  <c r="Z229" i="22" s="1"/>
  <c r="V229" i="22"/>
  <c r="U229" i="22"/>
  <c r="T229" i="22"/>
  <c r="R229" i="22"/>
  <c r="J229" i="22"/>
  <c r="H229" i="22"/>
  <c r="E229" i="22"/>
  <c r="Z228" i="22"/>
  <c r="Y228" i="22"/>
  <c r="X228" i="22"/>
  <c r="V228" i="22"/>
  <c r="U228" i="22"/>
  <c r="T228" i="22"/>
  <c r="R228" i="22"/>
  <c r="J228" i="22"/>
  <c r="H228" i="22"/>
  <c r="E228" i="22"/>
  <c r="F228" i="22" s="1"/>
  <c r="Y227" i="22"/>
  <c r="X227" i="22"/>
  <c r="V227" i="22"/>
  <c r="U227" i="22"/>
  <c r="T227" i="22"/>
  <c r="R227" i="22"/>
  <c r="N227" i="22"/>
  <c r="J227" i="22"/>
  <c r="H227" i="22"/>
  <c r="E227" i="22"/>
  <c r="F227" i="22" s="1"/>
  <c r="Y226" i="22"/>
  <c r="X226" i="22"/>
  <c r="Z226" i="22" s="1"/>
  <c r="V226" i="22"/>
  <c r="U226" i="22"/>
  <c r="T226" i="22"/>
  <c r="R226" i="22"/>
  <c r="N226" i="22"/>
  <c r="L226" i="22"/>
  <c r="J226" i="22"/>
  <c r="H226" i="22"/>
  <c r="F226" i="22"/>
  <c r="O226" i="22" s="1"/>
  <c r="P226" i="22" s="1"/>
  <c r="E226" i="22"/>
  <c r="Y225" i="22"/>
  <c r="X225" i="22"/>
  <c r="V225" i="22"/>
  <c r="U225" i="22"/>
  <c r="T225" i="22"/>
  <c r="R225" i="22"/>
  <c r="J225" i="22"/>
  <c r="H225" i="22"/>
  <c r="F225" i="22"/>
  <c r="E225" i="22"/>
  <c r="N225" i="22" s="1"/>
  <c r="Y224" i="22"/>
  <c r="X224" i="22"/>
  <c r="Z224" i="22" s="1"/>
  <c r="V224" i="22"/>
  <c r="U224" i="22"/>
  <c r="T224" i="22"/>
  <c r="R224" i="22"/>
  <c r="O224" i="22"/>
  <c r="J224" i="22"/>
  <c r="H224" i="22"/>
  <c r="F224" i="22"/>
  <c r="L224" i="22" s="1"/>
  <c r="E224" i="22"/>
  <c r="N224" i="22" s="1"/>
  <c r="Y223" i="22"/>
  <c r="X223" i="22"/>
  <c r="Z223" i="22" s="1"/>
  <c r="V223" i="22"/>
  <c r="U223" i="22"/>
  <c r="T223" i="22"/>
  <c r="R223" i="22"/>
  <c r="O223" i="22"/>
  <c r="L223" i="22"/>
  <c r="J223" i="22"/>
  <c r="H223" i="22"/>
  <c r="F223" i="22"/>
  <c r="E223" i="22"/>
  <c r="N223" i="22" s="1"/>
  <c r="Z222" i="22"/>
  <c r="Y222" i="22"/>
  <c r="X222" i="22"/>
  <c r="V222" i="22"/>
  <c r="U222" i="22"/>
  <c r="T222" i="22"/>
  <c r="R222" i="22"/>
  <c r="O222" i="22"/>
  <c r="J222" i="22"/>
  <c r="H222" i="22"/>
  <c r="F222" i="22"/>
  <c r="L222" i="22" s="1"/>
  <c r="E222" i="22"/>
  <c r="N222" i="22" s="1"/>
  <c r="Z221" i="22"/>
  <c r="Y221" i="22"/>
  <c r="X221" i="22"/>
  <c r="V221" i="22"/>
  <c r="U221" i="22"/>
  <c r="T221" i="22"/>
  <c r="R221" i="22"/>
  <c r="O221" i="22"/>
  <c r="N221" i="22"/>
  <c r="J221" i="22"/>
  <c r="H221" i="22"/>
  <c r="P221" i="22" s="1"/>
  <c r="E221" i="22"/>
  <c r="F221" i="22" s="1"/>
  <c r="L221" i="22" s="1"/>
  <c r="Z220" i="22"/>
  <c r="Y220" i="22"/>
  <c r="X220" i="22"/>
  <c r="V220" i="22"/>
  <c r="U220" i="22"/>
  <c r="T220" i="22"/>
  <c r="R220" i="22"/>
  <c r="J220" i="22"/>
  <c r="H220" i="22"/>
  <c r="E220" i="22"/>
  <c r="F220" i="22" s="1"/>
  <c r="Z219" i="22"/>
  <c r="Y219" i="22"/>
  <c r="X219" i="22"/>
  <c r="V219" i="22"/>
  <c r="U219" i="22"/>
  <c r="T219" i="22"/>
  <c r="R219" i="22"/>
  <c r="J219" i="22"/>
  <c r="H219" i="22"/>
  <c r="E219" i="22"/>
  <c r="F219" i="22" s="1"/>
  <c r="Y218" i="22"/>
  <c r="X218" i="22"/>
  <c r="V218" i="22"/>
  <c r="U218" i="22"/>
  <c r="T218" i="22"/>
  <c r="R218" i="22"/>
  <c r="N218" i="22"/>
  <c r="L218" i="22"/>
  <c r="J218" i="22"/>
  <c r="H218" i="22"/>
  <c r="P218" i="22" s="1"/>
  <c r="F218" i="22"/>
  <c r="O218" i="22" s="1"/>
  <c r="E218" i="22"/>
  <c r="Y217" i="22"/>
  <c r="X217" i="22"/>
  <c r="Z217" i="22" s="1"/>
  <c r="V217" i="22"/>
  <c r="U217" i="22"/>
  <c r="T217" i="22"/>
  <c r="R217" i="22"/>
  <c r="J217" i="22"/>
  <c r="H217" i="22"/>
  <c r="F217" i="22"/>
  <c r="O217" i="22" s="1"/>
  <c r="E217" i="22"/>
  <c r="N217" i="22" s="1"/>
  <c r="Y216" i="22"/>
  <c r="X216" i="22"/>
  <c r="V216" i="22"/>
  <c r="U216" i="22"/>
  <c r="T216" i="22"/>
  <c r="R216" i="22"/>
  <c r="J216" i="22"/>
  <c r="H216" i="22"/>
  <c r="F216" i="22"/>
  <c r="E216" i="22"/>
  <c r="N216" i="22" s="1"/>
  <c r="Y215" i="22"/>
  <c r="X215" i="22"/>
  <c r="Z215" i="22" s="1"/>
  <c r="V215" i="22"/>
  <c r="U215" i="22"/>
  <c r="T215" i="22"/>
  <c r="R215" i="22"/>
  <c r="O215" i="22"/>
  <c r="L215" i="22"/>
  <c r="J215" i="22"/>
  <c r="H215" i="22"/>
  <c r="F215" i="22"/>
  <c r="E215" i="22"/>
  <c r="N215" i="22" s="1"/>
  <c r="Z214" i="22"/>
  <c r="Y214" i="22"/>
  <c r="X214" i="22"/>
  <c r="V214" i="22"/>
  <c r="U214" i="22"/>
  <c r="T214" i="22"/>
  <c r="R214" i="22"/>
  <c r="O214" i="22"/>
  <c r="J214" i="22"/>
  <c r="H214" i="22"/>
  <c r="F214" i="22"/>
  <c r="L214" i="22" s="1"/>
  <c r="E214" i="22"/>
  <c r="N214" i="22" s="1"/>
  <c r="Y213" i="22"/>
  <c r="X213" i="22"/>
  <c r="Z213" i="22" s="1"/>
  <c r="V213" i="22"/>
  <c r="U213" i="22"/>
  <c r="T213" i="22"/>
  <c r="R213" i="22"/>
  <c r="N213" i="22"/>
  <c r="J213" i="22"/>
  <c r="H213" i="22"/>
  <c r="E213" i="22"/>
  <c r="F213" i="22" s="1"/>
  <c r="L213" i="22" s="1"/>
  <c r="Z212" i="22"/>
  <c r="Y212" i="22"/>
  <c r="X212" i="22"/>
  <c r="V212" i="22"/>
  <c r="U212" i="22"/>
  <c r="T212" i="22"/>
  <c r="R212" i="22"/>
  <c r="J212" i="22"/>
  <c r="H212" i="22"/>
  <c r="E212" i="22"/>
  <c r="F212" i="22" s="1"/>
  <c r="Z211" i="22"/>
  <c r="Y211" i="22"/>
  <c r="X211" i="22"/>
  <c r="V211" i="22"/>
  <c r="U211" i="22"/>
  <c r="T211" i="22"/>
  <c r="R211" i="22"/>
  <c r="N211" i="22"/>
  <c r="J211" i="22"/>
  <c r="H211" i="22"/>
  <c r="E211" i="22"/>
  <c r="F211" i="22" s="1"/>
  <c r="Y210" i="22"/>
  <c r="X210" i="22"/>
  <c r="V210" i="22"/>
  <c r="U210" i="22"/>
  <c r="T210" i="22"/>
  <c r="R210" i="22"/>
  <c r="N210" i="22"/>
  <c r="J210" i="22"/>
  <c r="H210" i="22"/>
  <c r="F210" i="22"/>
  <c r="O210" i="22" s="1"/>
  <c r="E210" i="22"/>
  <c r="Y209" i="22"/>
  <c r="X209" i="22"/>
  <c r="Z209" i="22" s="1"/>
  <c r="V209" i="22"/>
  <c r="U209" i="22"/>
  <c r="T209" i="22"/>
  <c r="R209" i="22"/>
  <c r="S209" i="22" s="1"/>
  <c r="AA209" i="22" s="1"/>
  <c r="L209" i="22"/>
  <c r="J209" i="22"/>
  <c r="H209" i="22"/>
  <c r="P209" i="22" s="1"/>
  <c r="Q209" i="22" s="1"/>
  <c r="F209" i="22"/>
  <c r="O209" i="22" s="1"/>
  <c r="E209" i="22"/>
  <c r="N209" i="22" s="1"/>
  <c r="Z208" i="22"/>
  <c r="Y208" i="22"/>
  <c r="X208" i="22"/>
  <c r="V208" i="22"/>
  <c r="U208" i="22"/>
  <c r="T208" i="22"/>
  <c r="R208" i="22"/>
  <c r="L208" i="22"/>
  <c r="J208" i="22"/>
  <c r="P208" i="22" s="1"/>
  <c r="Q208" i="22" s="1"/>
  <c r="H208" i="22"/>
  <c r="F208" i="22"/>
  <c r="O208" i="22" s="1"/>
  <c r="E208" i="22"/>
  <c r="N208" i="22" s="1"/>
  <c r="Z207" i="22"/>
  <c r="Y207" i="22"/>
  <c r="X207" i="22"/>
  <c r="V207" i="22"/>
  <c r="U207" i="22"/>
  <c r="T207" i="22"/>
  <c r="R207" i="22"/>
  <c r="N207" i="22"/>
  <c r="J207" i="22"/>
  <c r="H207" i="22"/>
  <c r="E207" i="22"/>
  <c r="F207" i="22" s="1"/>
  <c r="Y206" i="22"/>
  <c r="X206" i="22"/>
  <c r="Z206" i="22" s="1"/>
  <c r="V206" i="22"/>
  <c r="U206" i="22"/>
  <c r="T206" i="22"/>
  <c r="R206" i="22"/>
  <c r="J206" i="22"/>
  <c r="H206" i="22"/>
  <c r="E206" i="22"/>
  <c r="N206" i="22" s="1"/>
  <c r="Z205" i="22"/>
  <c r="Y205" i="22"/>
  <c r="X205" i="22"/>
  <c r="V205" i="22"/>
  <c r="U205" i="22"/>
  <c r="T205" i="22"/>
  <c r="R205" i="22"/>
  <c r="N205" i="22"/>
  <c r="J205" i="22"/>
  <c r="H205" i="22"/>
  <c r="E205" i="22"/>
  <c r="F205" i="22" s="1"/>
  <c r="Y204" i="22"/>
  <c r="X204" i="22"/>
  <c r="V204" i="22"/>
  <c r="U204" i="22"/>
  <c r="T204" i="22"/>
  <c r="R204" i="22"/>
  <c r="J204" i="22"/>
  <c r="H204" i="22"/>
  <c r="E204" i="22"/>
  <c r="N204" i="22" s="1"/>
  <c r="Y203" i="22"/>
  <c r="X203" i="22"/>
  <c r="V203" i="22"/>
  <c r="U203" i="22"/>
  <c r="T203" i="22"/>
  <c r="R203" i="22"/>
  <c r="N203" i="22"/>
  <c r="L203" i="22"/>
  <c r="P203" i="22" s="1"/>
  <c r="J203" i="22"/>
  <c r="H203" i="22"/>
  <c r="F203" i="22"/>
  <c r="O203" i="22" s="1"/>
  <c r="E203" i="22"/>
  <c r="Y202" i="22"/>
  <c r="X202" i="22"/>
  <c r="Z202" i="22" s="1"/>
  <c r="V202" i="22"/>
  <c r="U202" i="22"/>
  <c r="T202" i="22"/>
  <c r="R202" i="22"/>
  <c r="L202" i="22"/>
  <c r="J202" i="22"/>
  <c r="H202" i="22"/>
  <c r="F202" i="22"/>
  <c r="O202" i="22" s="1"/>
  <c r="E202" i="22"/>
  <c r="N202" i="22" s="1"/>
  <c r="Y201" i="22"/>
  <c r="X201" i="22"/>
  <c r="Z201" i="22" s="1"/>
  <c r="V201" i="22"/>
  <c r="U201" i="22"/>
  <c r="T201" i="22"/>
  <c r="R201" i="22"/>
  <c r="N201" i="22"/>
  <c r="J201" i="22"/>
  <c r="H201" i="22"/>
  <c r="F201" i="22"/>
  <c r="E201" i="22"/>
  <c r="Y200" i="22"/>
  <c r="X200" i="22"/>
  <c r="Z200" i="22" s="1"/>
  <c r="V200" i="22"/>
  <c r="U200" i="22"/>
  <c r="T200" i="22"/>
  <c r="R200" i="22"/>
  <c r="O200" i="22"/>
  <c r="L200" i="22"/>
  <c r="J200" i="22"/>
  <c r="H200" i="22"/>
  <c r="F200" i="22"/>
  <c r="E200" i="22"/>
  <c r="N200" i="22" s="1"/>
  <c r="Z199" i="22"/>
  <c r="Y199" i="22"/>
  <c r="X199" i="22"/>
  <c r="V199" i="22"/>
  <c r="U199" i="22"/>
  <c r="T199" i="22"/>
  <c r="R199" i="22"/>
  <c r="J199" i="22"/>
  <c r="H199" i="22"/>
  <c r="E199" i="22"/>
  <c r="Z198" i="22"/>
  <c r="Y198" i="22"/>
  <c r="X198" i="22"/>
  <c r="V198" i="22"/>
  <c r="U198" i="22"/>
  <c r="T198" i="22"/>
  <c r="R198" i="22"/>
  <c r="N198" i="22"/>
  <c r="J198" i="22"/>
  <c r="H198" i="22"/>
  <c r="E198" i="22"/>
  <c r="F198" i="22" s="1"/>
  <c r="Z197" i="22"/>
  <c r="Y197" i="22"/>
  <c r="X197" i="22"/>
  <c r="V197" i="22"/>
  <c r="U197" i="22"/>
  <c r="T197" i="22"/>
  <c r="R197" i="22"/>
  <c r="N197" i="22"/>
  <c r="J197" i="22"/>
  <c r="H197" i="22"/>
  <c r="E197" i="22"/>
  <c r="F197" i="22" s="1"/>
  <c r="Y196" i="22"/>
  <c r="X196" i="22"/>
  <c r="V196" i="22"/>
  <c r="U196" i="22"/>
  <c r="T196" i="22"/>
  <c r="R196" i="22"/>
  <c r="J196" i="22"/>
  <c r="H196" i="22"/>
  <c r="E196" i="22"/>
  <c r="N196" i="22" s="1"/>
  <c r="Y195" i="22"/>
  <c r="X195" i="22"/>
  <c r="V195" i="22"/>
  <c r="U195" i="22"/>
  <c r="T195" i="22"/>
  <c r="R195" i="22"/>
  <c r="P195" i="22"/>
  <c r="N195" i="22"/>
  <c r="L195" i="22"/>
  <c r="J195" i="22"/>
  <c r="H195" i="22"/>
  <c r="F195" i="22"/>
  <c r="O195" i="22" s="1"/>
  <c r="E195" i="22"/>
  <c r="Y194" i="22"/>
  <c r="X194" i="22"/>
  <c r="Z194" i="22" s="1"/>
  <c r="V194" i="22"/>
  <c r="U194" i="22"/>
  <c r="T194" i="22"/>
  <c r="R194" i="22"/>
  <c r="J194" i="22"/>
  <c r="H194" i="22"/>
  <c r="F194" i="22"/>
  <c r="O194" i="22" s="1"/>
  <c r="E194" i="22"/>
  <c r="N194" i="22" s="1"/>
  <c r="Y193" i="22"/>
  <c r="X193" i="22"/>
  <c r="Z193" i="22" s="1"/>
  <c r="V193" i="22"/>
  <c r="U193" i="22"/>
  <c r="T193" i="22"/>
  <c r="R193" i="22"/>
  <c r="O193" i="22"/>
  <c r="N193" i="22"/>
  <c r="J193" i="22"/>
  <c r="H193" i="22"/>
  <c r="F193" i="22"/>
  <c r="E193" i="22"/>
  <c r="Y192" i="22"/>
  <c r="X192" i="22"/>
  <c r="Z192" i="22" s="1"/>
  <c r="V192" i="22"/>
  <c r="U192" i="22"/>
  <c r="T192" i="22"/>
  <c r="R192" i="22"/>
  <c r="O192" i="22"/>
  <c r="L192" i="22"/>
  <c r="J192" i="22"/>
  <c r="H192" i="22"/>
  <c r="F192" i="22"/>
  <c r="E192" i="22"/>
  <c r="N192" i="22" s="1"/>
  <c r="Z191" i="22"/>
  <c r="Y191" i="22"/>
  <c r="X191" i="22"/>
  <c r="V191" i="22"/>
  <c r="U191" i="22"/>
  <c r="T191" i="22"/>
  <c r="R191" i="22"/>
  <c r="J191" i="22"/>
  <c r="H191" i="22"/>
  <c r="E191" i="22"/>
  <c r="Z190" i="22"/>
  <c r="Y190" i="22"/>
  <c r="X190" i="22"/>
  <c r="V190" i="22"/>
  <c r="U190" i="22"/>
  <c r="T190" i="22"/>
  <c r="R190" i="22"/>
  <c r="N190" i="22"/>
  <c r="J190" i="22"/>
  <c r="H190" i="22"/>
  <c r="E190" i="22"/>
  <c r="F190" i="22" s="1"/>
  <c r="Z189" i="22"/>
  <c r="Y189" i="22"/>
  <c r="X189" i="22"/>
  <c r="V189" i="22"/>
  <c r="U189" i="22"/>
  <c r="T189" i="22"/>
  <c r="R189" i="22"/>
  <c r="N189" i="22"/>
  <c r="J189" i="22"/>
  <c r="H189" i="22"/>
  <c r="E189" i="22"/>
  <c r="F189" i="22" s="1"/>
  <c r="Y188" i="22"/>
  <c r="X188" i="22"/>
  <c r="V188" i="22"/>
  <c r="U188" i="22"/>
  <c r="T188" i="22"/>
  <c r="R188" i="22"/>
  <c r="J188" i="22"/>
  <c r="H188" i="22"/>
  <c r="E188" i="22"/>
  <c r="N188" i="22" s="1"/>
  <c r="Y187" i="22"/>
  <c r="X187" i="22"/>
  <c r="V187" i="22"/>
  <c r="U187" i="22"/>
  <c r="T187" i="22"/>
  <c r="R187" i="22"/>
  <c r="N187" i="22"/>
  <c r="L187" i="22"/>
  <c r="P187" i="22" s="1"/>
  <c r="J187" i="22"/>
  <c r="H187" i="22"/>
  <c r="F187" i="22"/>
  <c r="O187" i="22" s="1"/>
  <c r="E187" i="22"/>
  <c r="Y186" i="22"/>
  <c r="X186" i="22"/>
  <c r="Z186" i="22" s="1"/>
  <c r="V186" i="22"/>
  <c r="U186" i="22"/>
  <c r="T186" i="22"/>
  <c r="R186" i="22"/>
  <c r="J186" i="22"/>
  <c r="H186" i="22"/>
  <c r="F186" i="22"/>
  <c r="O186" i="22" s="1"/>
  <c r="E186" i="22"/>
  <c r="N186" i="22" s="1"/>
  <c r="Y185" i="22"/>
  <c r="X185" i="22"/>
  <c r="Z185" i="22" s="1"/>
  <c r="V185" i="22"/>
  <c r="U185" i="22"/>
  <c r="T185" i="22"/>
  <c r="R185" i="22"/>
  <c r="O185" i="22"/>
  <c r="N185" i="22"/>
  <c r="J185" i="22"/>
  <c r="H185" i="22"/>
  <c r="F185" i="22"/>
  <c r="E185" i="22"/>
  <c r="Y184" i="22"/>
  <c r="X184" i="22"/>
  <c r="Z184" i="22" s="1"/>
  <c r="V184" i="22"/>
  <c r="U184" i="22"/>
  <c r="T184" i="22"/>
  <c r="R184" i="22"/>
  <c r="O184" i="22"/>
  <c r="L184" i="22"/>
  <c r="J184" i="22"/>
  <c r="H184" i="22"/>
  <c r="P184" i="22" s="1"/>
  <c r="Q184" i="22" s="1"/>
  <c r="F184" i="22"/>
  <c r="E184" i="22"/>
  <c r="N184" i="22" s="1"/>
  <c r="Z183" i="22"/>
  <c r="Y183" i="22"/>
  <c r="X183" i="22"/>
  <c r="V183" i="22"/>
  <c r="U183" i="22"/>
  <c r="T183" i="22"/>
  <c r="R183" i="22"/>
  <c r="J183" i="22"/>
  <c r="H183" i="22"/>
  <c r="E183" i="22"/>
  <c r="Z182" i="22"/>
  <c r="Y182" i="22"/>
  <c r="X182" i="22"/>
  <c r="V182" i="22"/>
  <c r="U182" i="22"/>
  <c r="T182" i="22"/>
  <c r="R182" i="22"/>
  <c r="N182" i="22"/>
  <c r="J182" i="22"/>
  <c r="H182" i="22"/>
  <c r="E182" i="22"/>
  <c r="F182" i="22" s="1"/>
  <c r="Z181" i="22"/>
  <c r="Y181" i="22"/>
  <c r="X181" i="22"/>
  <c r="V181" i="22"/>
  <c r="U181" i="22"/>
  <c r="T181" i="22"/>
  <c r="R181" i="22"/>
  <c r="N181" i="22"/>
  <c r="J181" i="22"/>
  <c r="H181" i="22"/>
  <c r="E181" i="22"/>
  <c r="F181" i="22" s="1"/>
  <c r="Y180" i="22"/>
  <c r="X180" i="22"/>
  <c r="V180" i="22"/>
  <c r="U180" i="22"/>
  <c r="T180" i="22"/>
  <c r="R180" i="22"/>
  <c r="J180" i="22"/>
  <c r="H180" i="22"/>
  <c r="E180" i="22"/>
  <c r="N180" i="22" s="1"/>
  <c r="Y179" i="22"/>
  <c r="X179" i="22"/>
  <c r="Z179" i="22" s="1"/>
  <c r="V179" i="22"/>
  <c r="U179" i="22"/>
  <c r="T179" i="22"/>
  <c r="R179" i="22"/>
  <c r="N179" i="22"/>
  <c r="J179" i="22"/>
  <c r="H179" i="22"/>
  <c r="E179" i="22"/>
  <c r="F179" i="22" s="1"/>
  <c r="O179" i="22" s="1"/>
  <c r="Y178" i="22"/>
  <c r="X178" i="22"/>
  <c r="Z178" i="22" s="1"/>
  <c r="V178" i="22"/>
  <c r="U178" i="22"/>
  <c r="T178" i="22"/>
  <c r="R178" i="22"/>
  <c r="N178" i="22"/>
  <c r="J178" i="22"/>
  <c r="H178" i="22"/>
  <c r="F178" i="22"/>
  <c r="O178" i="22" s="1"/>
  <c r="E178" i="22"/>
  <c r="Z177" i="22"/>
  <c r="Y177" i="22"/>
  <c r="X177" i="22"/>
  <c r="V177" i="22"/>
  <c r="U177" i="22"/>
  <c r="T177" i="22"/>
  <c r="R177" i="22"/>
  <c r="J177" i="22"/>
  <c r="H177" i="22"/>
  <c r="E177" i="22"/>
  <c r="N177" i="22" s="1"/>
  <c r="Y176" i="22"/>
  <c r="X176" i="22"/>
  <c r="Z176" i="22" s="1"/>
  <c r="V176" i="22"/>
  <c r="U176" i="22"/>
  <c r="T176" i="22"/>
  <c r="R176" i="22"/>
  <c r="N176" i="22"/>
  <c r="J176" i="22"/>
  <c r="H176" i="22"/>
  <c r="E176" i="22"/>
  <c r="F176" i="22" s="1"/>
  <c r="Z175" i="22"/>
  <c r="Y175" i="22"/>
  <c r="X175" i="22"/>
  <c r="V175" i="22"/>
  <c r="U175" i="22"/>
  <c r="T175" i="22"/>
  <c r="R175" i="22"/>
  <c r="J175" i="22"/>
  <c r="H175" i="22"/>
  <c r="E175" i="22"/>
  <c r="Z174" i="22"/>
  <c r="Y174" i="22"/>
  <c r="X174" i="22"/>
  <c r="V174" i="22"/>
  <c r="U174" i="22"/>
  <c r="T174" i="22"/>
  <c r="R174" i="22"/>
  <c r="N174" i="22"/>
  <c r="J174" i="22"/>
  <c r="H174" i="22"/>
  <c r="E174" i="22"/>
  <c r="F174" i="22" s="1"/>
  <c r="Y173" i="22"/>
  <c r="X173" i="22"/>
  <c r="Z173" i="22" s="1"/>
  <c r="V173" i="22"/>
  <c r="U173" i="22"/>
  <c r="T173" i="22"/>
  <c r="R173" i="22"/>
  <c r="N173" i="22"/>
  <c r="L173" i="22"/>
  <c r="J173" i="22"/>
  <c r="H173" i="22"/>
  <c r="E173" i="22"/>
  <c r="F173" i="22" s="1"/>
  <c r="O173" i="22" s="1"/>
  <c r="Y172" i="22"/>
  <c r="Z172" i="22" s="1"/>
  <c r="X172" i="22"/>
  <c r="V172" i="22"/>
  <c r="U172" i="22"/>
  <c r="T172" i="22"/>
  <c r="R172" i="22"/>
  <c r="J172" i="22"/>
  <c r="H172" i="22"/>
  <c r="F172" i="22"/>
  <c r="E172" i="22"/>
  <c r="N172" i="22" s="1"/>
  <c r="Y171" i="22"/>
  <c r="X171" i="22"/>
  <c r="V171" i="22"/>
  <c r="U171" i="22"/>
  <c r="T171" i="22"/>
  <c r="R171" i="22"/>
  <c r="J171" i="22"/>
  <c r="H171" i="22"/>
  <c r="E171" i="22"/>
  <c r="Y170" i="22"/>
  <c r="X170" i="22"/>
  <c r="Z170" i="22" s="1"/>
  <c r="V170" i="22"/>
  <c r="U170" i="22"/>
  <c r="T170" i="22"/>
  <c r="R170" i="22"/>
  <c r="N170" i="22"/>
  <c r="J170" i="22"/>
  <c r="H170" i="22"/>
  <c r="F170" i="22"/>
  <c r="O170" i="22" s="1"/>
  <c r="E170" i="22"/>
  <c r="Y169" i="22"/>
  <c r="X169" i="22"/>
  <c r="V169" i="22"/>
  <c r="U169" i="22"/>
  <c r="T169" i="22"/>
  <c r="R169" i="22"/>
  <c r="J169" i="22"/>
  <c r="H169" i="22"/>
  <c r="E169" i="22"/>
  <c r="N169" i="22" s="1"/>
  <c r="Z168" i="22"/>
  <c r="Y168" i="22"/>
  <c r="X168" i="22"/>
  <c r="V168" i="22"/>
  <c r="U168" i="22"/>
  <c r="T168" i="22"/>
  <c r="R168" i="22"/>
  <c r="J168" i="22"/>
  <c r="H168" i="22"/>
  <c r="E168" i="22"/>
  <c r="Z167" i="22"/>
  <c r="Y167" i="22"/>
  <c r="X167" i="22"/>
  <c r="V167" i="22"/>
  <c r="U167" i="22"/>
  <c r="T167" i="22"/>
  <c r="R167" i="22"/>
  <c r="N167" i="22"/>
  <c r="J167" i="22"/>
  <c r="H167" i="22"/>
  <c r="E167" i="22"/>
  <c r="F167" i="22" s="1"/>
  <c r="Y166" i="22"/>
  <c r="X166" i="22"/>
  <c r="Z166" i="22" s="1"/>
  <c r="V166" i="22"/>
  <c r="U166" i="22"/>
  <c r="T166" i="22"/>
  <c r="R166" i="22"/>
  <c r="N166" i="22"/>
  <c r="J166" i="22"/>
  <c r="H166" i="22"/>
  <c r="E166" i="22"/>
  <c r="F166" i="22" s="1"/>
  <c r="Y165" i="22"/>
  <c r="X165" i="22"/>
  <c r="V165" i="22"/>
  <c r="U165" i="22"/>
  <c r="T165" i="22"/>
  <c r="R165" i="22"/>
  <c r="J165" i="22"/>
  <c r="H165" i="22"/>
  <c r="F165" i="22"/>
  <c r="O165" i="22" s="1"/>
  <c r="E165" i="22"/>
  <c r="N165" i="22" s="1"/>
  <c r="Y164" i="22"/>
  <c r="X164" i="22"/>
  <c r="V164" i="22"/>
  <c r="U164" i="22"/>
  <c r="T164" i="22"/>
  <c r="R164" i="22"/>
  <c r="J164" i="22"/>
  <c r="H164" i="22"/>
  <c r="E164" i="22"/>
  <c r="F164" i="22" s="1"/>
  <c r="O164" i="22" s="1"/>
  <c r="Y163" i="22"/>
  <c r="X163" i="22"/>
  <c r="Z163" i="22" s="1"/>
  <c r="V163" i="22"/>
  <c r="U163" i="22"/>
  <c r="T163" i="22"/>
  <c r="R163" i="22"/>
  <c r="N163" i="22"/>
  <c r="L163" i="22"/>
  <c r="J163" i="22"/>
  <c r="H163" i="22"/>
  <c r="P163" i="22" s="1"/>
  <c r="Q163" i="22" s="1"/>
  <c r="F163" i="22"/>
  <c r="O163" i="22" s="1"/>
  <c r="E163" i="22"/>
  <c r="Y162" i="22"/>
  <c r="X162" i="22"/>
  <c r="Z162" i="22" s="1"/>
  <c r="V162" i="22"/>
  <c r="U162" i="22"/>
  <c r="T162" i="22"/>
  <c r="R162" i="22"/>
  <c r="J162" i="22"/>
  <c r="H162" i="22"/>
  <c r="F162" i="22"/>
  <c r="E162" i="22"/>
  <c r="N162" i="22" s="1"/>
  <c r="Y161" i="22"/>
  <c r="X161" i="22"/>
  <c r="Z161" i="22" s="1"/>
  <c r="V161" i="22"/>
  <c r="U161" i="22"/>
  <c r="T161" i="22"/>
  <c r="R161" i="22"/>
  <c r="N161" i="22"/>
  <c r="J161" i="22"/>
  <c r="H161" i="22"/>
  <c r="E161" i="22"/>
  <c r="F161" i="22" s="1"/>
  <c r="O161" i="22" s="1"/>
  <c r="Z160" i="22"/>
  <c r="Y160" i="22"/>
  <c r="X160" i="22"/>
  <c r="V160" i="22"/>
  <c r="U160" i="22"/>
  <c r="T160" i="22"/>
  <c r="R160" i="22"/>
  <c r="J160" i="22"/>
  <c r="H160" i="22"/>
  <c r="E160" i="22"/>
  <c r="Z159" i="22"/>
  <c r="Y159" i="22"/>
  <c r="X159" i="22"/>
  <c r="V159" i="22"/>
  <c r="U159" i="22"/>
  <c r="T159" i="22"/>
  <c r="R159" i="22"/>
  <c r="J159" i="22"/>
  <c r="H159" i="22"/>
  <c r="E159" i="22"/>
  <c r="F159" i="22" s="1"/>
  <c r="Y158" i="22"/>
  <c r="X158" i="22"/>
  <c r="Z158" i="22" s="1"/>
  <c r="V158" i="22"/>
  <c r="U158" i="22"/>
  <c r="T158" i="22"/>
  <c r="R158" i="22"/>
  <c r="N158" i="22"/>
  <c r="J158" i="22"/>
  <c r="H158" i="22"/>
  <c r="E158" i="22"/>
  <c r="F158" i="22" s="1"/>
  <c r="Y157" i="22"/>
  <c r="X157" i="22"/>
  <c r="V157" i="22"/>
  <c r="U157" i="22"/>
  <c r="T157" i="22"/>
  <c r="R157" i="22"/>
  <c r="J157" i="22"/>
  <c r="H157" i="22"/>
  <c r="F157" i="22"/>
  <c r="O157" i="22" s="1"/>
  <c r="E157" i="22"/>
  <c r="N157" i="22" s="1"/>
  <c r="Y156" i="22"/>
  <c r="X156" i="22"/>
  <c r="V156" i="22"/>
  <c r="U156" i="22"/>
  <c r="T156" i="22"/>
  <c r="R156" i="22"/>
  <c r="L156" i="22"/>
  <c r="J156" i="22"/>
  <c r="H156" i="22"/>
  <c r="E156" i="22"/>
  <c r="F156" i="22" s="1"/>
  <c r="O156" i="22" s="1"/>
  <c r="Y155" i="22"/>
  <c r="X155" i="22"/>
  <c r="Z155" i="22" s="1"/>
  <c r="V155" i="22"/>
  <c r="U155" i="22"/>
  <c r="T155" i="22"/>
  <c r="R155" i="22"/>
  <c r="N155" i="22"/>
  <c r="J155" i="22"/>
  <c r="H155" i="22"/>
  <c r="F155" i="22"/>
  <c r="O155" i="22" s="1"/>
  <c r="E155" i="22"/>
  <c r="Y154" i="22"/>
  <c r="X154" i="22"/>
  <c r="Z154" i="22" s="1"/>
  <c r="V154" i="22"/>
  <c r="U154" i="22"/>
  <c r="T154" i="22"/>
  <c r="R154" i="22"/>
  <c r="J154" i="22"/>
  <c r="H154" i="22"/>
  <c r="F154" i="22"/>
  <c r="L154" i="22" s="1"/>
  <c r="E154" i="22"/>
  <c r="N154" i="22" s="1"/>
  <c r="Y153" i="22"/>
  <c r="X153" i="22"/>
  <c r="Z153" i="22" s="1"/>
  <c r="V153" i="22"/>
  <c r="U153" i="22"/>
  <c r="T153" i="22"/>
  <c r="R153" i="22"/>
  <c r="N153" i="22"/>
  <c r="J153" i="22"/>
  <c r="H153" i="22"/>
  <c r="E153" i="22"/>
  <c r="F153" i="22" s="1"/>
  <c r="Z152" i="22"/>
  <c r="Y152" i="22"/>
  <c r="X152" i="22"/>
  <c r="V152" i="22"/>
  <c r="U152" i="22"/>
  <c r="T152" i="22"/>
  <c r="R152" i="22"/>
  <c r="J152" i="22"/>
  <c r="H152" i="22"/>
  <c r="E152" i="22"/>
  <c r="Z151" i="22"/>
  <c r="Y151" i="22"/>
  <c r="X151" i="22"/>
  <c r="V151" i="22"/>
  <c r="U151" i="22"/>
  <c r="T151" i="22"/>
  <c r="R151" i="22"/>
  <c r="J151" i="22"/>
  <c r="H151" i="22"/>
  <c r="E151" i="22"/>
  <c r="Y150" i="22"/>
  <c r="X150" i="22"/>
  <c r="Z150" i="22" s="1"/>
  <c r="V150" i="22"/>
  <c r="U150" i="22"/>
  <c r="T150" i="22"/>
  <c r="R150" i="22"/>
  <c r="N150" i="22"/>
  <c r="J150" i="22"/>
  <c r="H150" i="22"/>
  <c r="E150" i="22"/>
  <c r="F150" i="22" s="1"/>
  <c r="Y149" i="22"/>
  <c r="X149" i="22"/>
  <c r="V149" i="22"/>
  <c r="U149" i="22"/>
  <c r="T149" i="22"/>
  <c r="R149" i="22"/>
  <c r="J149" i="22"/>
  <c r="H149" i="22"/>
  <c r="F149" i="22"/>
  <c r="O149" i="22" s="1"/>
  <c r="E149" i="22"/>
  <c r="N149" i="22" s="1"/>
  <c r="Y148" i="22"/>
  <c r="X148" i="22"/>
  <c r="V148" i="22"/>
  <c r="U148" i="22"/>
  <c r="T148" i="22"/>
  <c r="R148" i="22"/>
  <c r="L148" i="22"/>
  <c r="J148" i="22"/>
  <c r="H148" i="22"/>
  <c r="E148" i="22"/>
  <c r="F148" i="22" s="1"/>
  <c r="O148" i="22" s="1"/>
  <c r="Y147" i="22"/>
  <c r="X147" i="22"/>
  <c r="Z147" i="22" s="1"/>
  <c r="V147" i="22"/>
  <c r="U147" i="22"/>
  <c r="T147" i="22"/>
  <c r="R147" i="22"/>
  <c r="N147" i="22"/>
  <c r="L147" i="22"/>
  <c r="J147" i="22"/>
  <c r="H147" i="22"/>
  <c r="F147" i="22"/>
  <c r="O147" i="22" s="1"/>
  <c r="E147" i="22"/>
  <c r="Y146" i="22"/>
  <c r="X146" i="22"/>
  <c r="Z146" i="22" s="1"/>
  <c r="V146" i="22"/>
  <c r="U146" i="22"/>
  <c r="T146" i="22"/>
  <c r="R146" i="22"/>
  <c r="O146" i="22"/>
  <c r="J146" i="22"/>
  <c r="H146" i="22"/>
  <c r="F146" i="22"/>
  <c r="L146" i="22" s="1"/>
  <c r="E146" i="22"/>
  <c r="N146" i="22" s="1"/>
  <c r="Y145" i="22"/>
  <c r="X145" i="22"/>
  <c r="Z145" i="22" s="1"/>
  <c r="V145" i="22"/>
  <c r="U145" i="22"/>
  <c r="T145" i="22"/>
  <c r="R145" i="22"/>
  <c r="N145" i="22"/>
  <c r="J145" i="22"/>
  <c r="H145" i="22"/>
  <c r="E145" i="22"/>
  <c r="F145" i="22" s="1"/>
  <c r="Z144" i="22"/>
  <c r="Y144" i="22"/>
  <c r="X144" i="22"/>
  <c r="V144" i="22"/>
  <c r="U144" i="22"/>
  <c r="T144" i="22"/>
  <c r="R144" i="22"/>
  <c r="J144" i="22"/>
  <c r="H144" i="22"/>
  <c r="E144" i="22"/>
  <c r="Z143" i="22"/>
  <c r="Y143" i="22"/>
  <c r="X143" i="22"/>
  <c r="V143" i="22"/>
  <c r="U143" i="22"/>
  <c r="T143" i="22"/>
  <c r="R143" i="22"/>
  <c r="N143" i="22"/>
  <c r="J143" i="22"/>
  <c r="H143" i="22"/>
  <c r="E143" i="22"/>
  <c r="F143" i="22" s="1"/>
  <c r="Y142" i="22"/>
  <c r="X142" i="22"/>
  <c r="Z142" i="22" s="1"/>
  <c r="V142" i="22"/>
  <c r="U142" i="22"/>
  <c r="T142" i="22"/>
  <c r="R142" i="22"/>
  <c r="O142" i="22"/>
  <c r="N142" i="22"/>
  <c r="L142" i="22"/>
  <c r="J142" i="22"/>
  <c r="H142" i="22"/>
  <c r="P142" i="22" s="1"/>
  <c r="E142" i="22"/>
  <c r="F142" i="22" s="1"/>
  <c r="Y141" i="22"/>
  <c r="X141" i="22"/>
  <c r="V141" i="22"/>
  <c r="U141" i="22"/>
  <c r="T141" i="22"/>
  <c r="R141" i="22"/>
  <c r="J141" i="22"/>
  <c r="H141" i="22"/>
  <c r="F141" i="22"/>
  <c r="E141" i="22"/>
  <c r="N141" i="22" s="1"/>
  <c r="Y140" i="22"/>
  <c r="X140" i="22"/>
  <c r="Z140" i="22" s="1"/>
  <c r="V140" i="22"/>
  <c r="U140" i="22"/>
  <c r="T140" i="22"/>
  <c r="R140" i="22"/>
  <c r="J140" i="22"/>
  <c r="H140" i="22"/>
  <c r="E140" i="22"/>
  <c r="Y139" i="22"/>
  <c r="X139" i="22"/>
  <c r="Z139" i="22" s="1"/>
  <c r="V139" i="22"/>
  <c r="U139" i="22"/>
  <c r="T139" i="22"/>
  <c r="R139" i="22"/>
  <c r="N139" i="22"/>
  <c r="J139" i="22"/>
  <c r="H139" i="22"/>
  <c r="F139" i="22"/>
  <c r="E139" i="22"/>
  <c r="Y138" i="22"/>
  <c r="X138" i="22"/>
  <c r="Z138" i="22" s="1"/>
  <c r="V138" i="22"/>
  <c r="U138" i="22"/>
  <c r="T138" i="22"/>
  <c r="R138" i="22"/>
  <c r="J138" i="22"/>
  <c r="H138" i="22"/>
  <c r="F138" i="22"/>
  <c r="E138" i="22"/>
  <c r="N138" i="22" s="1"/>
  <c r="Y137" i="22"/>
  <c r="X137" i="22"/>
  <c r="V137" i="22"/>
  <c r="U137" i="22"/>
  <c r="T137" i="22"/>
  <c r="R137" i="22"/>
  <c r="O137" i="22"/>
  <c r="N137" i="22"/>
  <c r="J137" i="22"/>
  <c r="H137" i="22"/>
  <c r="E137" i="22"/>
  <c r="F137" i="22" s="1"/>
  <c r="L137" i="22" s="1"/>
  <c r="Z136" i="22"/>
  <c r="Y136" i="22"/>
  <c r="X136" i="22"/>
  <c r="V136" i="22"/>
  <c r="U136" i="22"/>
  <c r="T136" i="22"/>
  <c r="R136" i="22"/>
  <c r="J136" i="22"/>
  <c r="H136" i="22"/>
  <c r="E136" i="22"/>
  <c r="Z135" i="22"/>
  <c r="Y135" i="22"/>
  <c r="X135" i="22"/>
  <c r="V135" i="22"/>
  <c r="U135" i="22"/>
  <c r="T135" i="22"/>
  <c r="R135" i="22"/>
  <c r="J135" i="22"/>
  <c r="H135" i="22"/>
  <c r="E135" i="22"/>
  <c r="F135" i="22" s="1"/>
  <c r="Y134" i="22"/>
  <c r="X134" i="22"/>
  <c r="Z134" i="22" s="1"/>
  <c r="V134" i="22"/>
  <c r="U134" i="22"/>
  <c r="T134" i="22"/>
  <c r="R134" i="22"/>
  <c r="N134" i="22"/>
  <c r="L134" i="22"/>
  <c r="J134" i="22"/>
  <c r="H134" i="22"/>
  <c r="F134" i="22"/>
  <c r="O134" i="22" s="1"/>
  <c r="E134" i="22"/>
  <c r="Y133" i="22"/>
  <c r="X133" i="22"/>
  <c r="Z133" i="22" s="1"/>
  <c r="V133" i="22"/>
  <c r="U133" i="22"/>
  <c r="T133" i="22"/>
  <c r="R133" i="22"/>
  <c r="J133" i="22"/>
  <c r="H133" i="22"/>
  <c r="F133" i="22"/>
  <c r="L133" i="22" s="1"/>
  <c r="E133" i="22"/>
  <c r="N133" i="22" s="1"/>
  <c r="Y132" i="22"/>
  <c r="X132" i="22"/>
  <c r="Z132" i="22" s="1"/>
  <c r="V132" i="22"/>
  <c r="U132" i="22"/>
  <c r="T132" i="22"/>
  <c r="R132" i="22"/>
  <c r="O132" i="22"/>
  <c r="J132" i="22"/>
  <c r="H132" i="22"/>
  <c r="E132" i="22"/>
  <c r="F132" i="22" s="1"/>
  <c r="Z131" i="22"/>
  <c r="Y131" i="22"/>
  <c r="X131" i="22"/>
  <c r="V131" i="22"/>
  <c r="U131" i="22"/>
  <c r="T131" i="22"/>
  <c r="R131" i="22"/>
  <c r="J131" i="22"/>
  <c r="H131" i="22"/>
  <c r="E131" i="22"/>
  <c r="Z130" i="22"/>
  <c r="Y130" i="22"/>
  <c r="X130" i="22"/>
  <c r="V130" i="22"/>
  <c r="U130" i="22"/>
  <c r="T130" i="22"/>
  <c r="R130" i="22"/>
  <c r="N130" i="22"/>
  <c r="J130" i="22"/>
  <c r="H130" i="22"/>
  <c r="E130" i="22"/>
  <c r="F130" i="22" s="1"/>
  <c r="Y129" i="22"/>
  <c r="X129" i="22"/>
  <c r="Z129" i="22" s="1"/>
  <c r="V129" i="22"/>
  <c r="U129" i="22"/>
  <c r="T129" i="22"/>
  <c r="R129" i="22"/>
  <c r="N129" i="22"/>
  <c r="J129" i="22"/>
  <c r="H129" i="22"/>
  <c r="E129" i="22"/>
  <c r="F129" i="22" s="1"/>
  <c r="Y128" i="22"/>
  <c r="X128" i="22"/>
  <c r="V128" i="22"/>
  <c r="U128" i="22"/>
  <c r="T128" i="22"/>
  <c r="R128" i="22"/>
  <c r="J128" i="22"/>
  <c r="H128" i="22"/>
  <c r="E128" i="22"/>
  <c r="N128" i="22" s="1"/>
  <c r="Y127" i="22"/>
  <c r="X127" i="22"/>
  <c r="V127" i="22"/>
  <c r="U127" i="22"/>
  <c r="T127" i="22"/>
  <c r="R127" i="22"/>
  <c r="J127" i="22"/>
  <c r="H127" i="22"/>
  <c r="E127" i="22"/>
  <c r="F127" i="22" s="1"/>
  <c r="O127" i="22" s="1"/>
  <c r="Y126" i="22"/>
  <c r="X126" i="22"/>
  <c r="Z126" i="22" s="1"/>
  <c r="V126" i="22"/>
  <c r="U126" i="22"/>
  <c r="T126" i="22"/>
  <c r="R126" i="22"/>
  <c r="N126" i="22"/>
  <c r="L126" i="22"/>
  <c r="J126" i="22"/>
  <c r="H126" i="22"/>
  <c r="F126" i="22"/>
  <c r="O126" i="22" s="1"/>
  <c r="E126" i="22"/>
  <c r="Y125" i="22"/>
  <c r="X125" i="22"/>
  <c r="Z125" i="22" s="1"/>
  <c r="V125" i="22"/>
  <c r="U125" i="22"/>
  <c r="T125" i="22"/>
  <c r="R125" i="22"/>
  <c r="J125" i="22"/>
  <c r="H125" i="22"/>
  <c r="F125" i="22"/>
  <c r="L125" i="22" s="1"/>
  <c r="E125" i="22"/>
  <c r="N125" i="22" s="1"/>
  <c r="Y124" i="22"/>
  <c r="X124" i="22"/>
  <c r="Z124" i="22" s="1"/>
  <c r="V124" i="22"/>
  <c r="U124" i="22"/>
  <c r="T124" i="22"/>
  <c r="R124" i="22"/>
  <c r="O124" i="22"/>
  <c r="J124" i="22"/>
  <c r="H124" i="22"/>
  <c r="E124" i="22"/>
  <c r="F124" i="22" s="1"/>
  <c r="Z123" i="22"/>
  <c r="Y123" i="22"/>
  <c r="X123" i="22"/>
  <c r="V123" i="22"/>
  <c r="U123" i="22"/>
  <c r="T123" i="22"/>
  <c r="R123" i="22"/>
  <c r="J123" i="22"/>
  <c r="H123" i="22"/>
  <c r="E123" i="22"/>
  <c r="Z122" i="22"/>
  <c r="Y122" i="22"/>
  <c r="X122" i="22"/>
  <c r="V122" i="22"/>
  <c r="U122" i="22"/>
  <c r="T122" i="22"/>
  <c r="R122" i="22"/>
  <c r="N122" i="22"/>
  <c r="J122" i="22"/>
  <c r="H122" i="22"/>
  <c r="E122" i="22"/>
  <c r="F122" i="22" s="1"/>
  <c r="Y121" i="22"/>
  <c r="X121" i="22"/>
  <c r="Z121" i="22" s="1"/>
  <c r="V121" i="22"/>
  <c r="U121" i="22"/>
  <c r="T121" i="22"/>
  <c r="R121" i="22"/>
  <c r="N121" i="22"/>
  <c r="J121" i="22"/>
  <c r="H121" i="22"/>
  <c r="E121" i="22"/>
  <c r="F121" i="22" s="1"/>
  <c r="Y120" i="22"/>
  <c r="X120" i="22"/>
  <c r="V120" i="22"/>
  <c r="U120" i="22"/>
  <c r="T120" i="22"/>
  <c r="R120" i="22"/>
  <c r="J120" i="22"/>
  <c r="H120" i="22"/>
  <c r="E120" i="22"/>
  <c r="N120" i="22" s="1"/>
  <c r="Y119" i="22"/>
  <c r="X119" i="22"/>
  <c r="V119" i="22"/>
  <c r="U119" i="22"/>
  <c r="T119" i="22"/>
  <c r="R119" i="22"/>
  <c r="J119" i="22"/>
  <c r="H119" i="22"/>
  <c r="E119" i="22"/>
  <c r="F119" i="22" s="1"/>
  <c r="O119" i="22" s="1"/>
  <c r="Y118" i="22"/>
  <c r="X118" i="22"/>
  <c r="Z118" i="22" s="1"/>
  <c r="V118" i="22"/>
  <c r="U118" i="22"/>
  <c r="T118" i="22"/>
  <c r="R118" i="22"/>
  <c r="N118" i="22"/>
  <c r="J118" i="22"/>
  <c r="H118" i="22"/>
  <c r="F118" i="22"/>
  <c r="O118" i="22" s="1"/>
  <c r="E118" i="22"/>
  <c r="Y117" i="22"/>
  <c r="X117" i="22"/>
  <c r="Z117" i="22" s="1"/>
  <c r="V117" i="22"/>
  <c r="U117" i="22"/>
  <c r="T117" i="22"/>
  <c r="R117" i="22"/>
  <c r="J117" i="22"/>
  <c r="H117" i="22"/>
  <c r="F117" i="22"/>
  <c r="E117" i="22"/>
  <c r="N117" i="22" s="1"/>
  <c r="Y116" i="22"/>
  <c r="X116" i="22"/>
  <c r="Z116" i="22" s="1"/>
  <c r="V116" i="22"/>
  <c r="U116" i="22"/>
  <c r="T116" i="22"/>
  <c r="R116" i="22"/>
  <c r="J116" i="22"/>
  <c r="H116" i="22"/>
  <c r="E116" i="22"/>
  <c r="F116" i="22" s="1"/>
  <c r="Z115" i="22"/>
  <c r="Y115" i="22"/>
  <c r="X115" i="22"/>
  <c r="V115" i="22"/>
  <c r="U115" i="22"/>
  <c r="T115" i="22"/>
  <c r="R115" i="22"/>
  <c r="J115" i="22"/>
  <c r="H115" i="22"/>
  <c r="E115" i="22"/>
  <c r="Z114" i="22"/>
  <c r="Y114" i="22"/>
  <c r="X114" i="22"/>
  <c r="V114" i="22"/>
  <c r="U114" i="22"/>
  <c r="T114" i="22"/>
  <c r="R114" i="22"/>
  <c r="J114" i="22"/>
  <c r="H114" i="22"/>
  <c r="E114" i="22"/>
  <c r="F114" i="22" s="1"/>
  <c r="Y113" i="22"/>
  <c r="X113" i="22"/>
  <c r="Z113" i="22" s="1"/>
  <c r="V113" i="22"/>
  <c r="U113" i="22"/>
  <c r="T113" i="22"/>
  <c r="R113" i="22"/>
  <c r="N113" i="22"/>
  <c r="J113" i="22"/>
  <c r="H113" i="22"/>
  <c r="E113" i="22"/>
  <c r="F113" i="22" s="1"/>
  <c r="Y112" i="22"/>
  <c r="X112" i="22"/>
  <c r="V112" i="22"/>
  <c r="U112" i="22"/>
  <c r="T112" i="22"/>
  <c r="R112" i="22"/>
  <c r="J112" i="22"/>
  <c r="H112" i="22"/>
  <c r="E112" i="22"/>
  <c r="N112" i="22" s="1"/>
  <c r="Y111" i="22"/>
  <c r="X111" i="22"/>
  <c r="V111" i="22"/>
  <c r="U111" i="22"/>
  <c r="T111" i="22"/>
  <c r="R111" i="22"/>
  <c r="J111" i="22"/>
  <c r="H111" i="22"/>
  <c r="E111" i="22"/>
  <c r="F111" i="22" s="1"/>
  <c r="Y110" i="22"/>
  <c r="X110" i="22"/>
  <c r="Z110" i="22" s="1"/>
  <c r="V110" i="22"/>
  <c r="U110" i="22"/>
  <c r="T110" i="22"/>
  <c r="R110" i="22"/>
  <c r="N110" i="22"/>
  <c r="J110" i="22"/>
  <c r="H110" i="22"/>
  <c r="F110" i="22"/>
  <c r="E110" i="22"/>
  <c r="Y109" i="22"/>
  <c r="X109" i="22"/>
  <c r="Z109" i="22" s="1"/>
  <c r="V109" i="22"/>
  <c r="U109" i="22"/>
  <c r="T109" i="22"/>
  <c r="R109" i="22"/>
  <c r="S109" i="22" s="1"/>
  <c r="AA109" i="22" s="1"/>
  <c r="O109" i="22"/>
  <c r="J109" i="22"/>
  <c r="H109" i="22"/>
  <c r="P109" i="22" s="1"/>
  <c r="Q109" i="22" s="1"/>
  <c r="F109" i="22"/>
  <c r="L109" i="22" s="1"/>
  <c r="E109" i="22"/>
  <c r="N109" i="22" s="1"/>
  <c r="Y108" i="22"/>
  <c r="X108" i="22"/>
  <c r="Z108" i="22" s="1"/>
  <c r="V108" i="22"/>
  <c r="U108" i="22"/>
  <c r="T108" i="22"/>
  <c r="R108" i="22"/>
  <c r="J108" i="22"/>
  <c r="H108" i="22"/>
  <c r="E108" i="22"/>
  <c r="F108" i="22" s="1"/>
  <c r="Z107" i="22"/>
  <c r="Y107" i="22"/>
  <c r="X107" i="22"/>
  <c r="V107" i="22"/>
  <c r="U107" i="22"/>
  <c r="T107" i="22"/>
  <c r="R107" i="22"/>
  <c r="J107" i="22"/>
  <c r="H107" i="22"/>
  <c r="E107" i="22"/>
  <c r="Z106" i="22"/>
  <c r="Y106" i="22"/>
  <c r="X106" i="22"/>
  <c r="V106" i="22"/>
  <c r="U106" i="22"/>
  <c r="T106" i="22"/>
  <c r="R106" i="22"/>
  <c r="J106" i="22"/>
  <c r="H106" i="22"/>
  <c r="E106" i="22"/>
  <c r="Y105" i="22"/>
  <c r="X105" i="22"/>
  <c r="Z105" i="22" s="1"/>
  <c r="V105" i="22"/>
  <c r="U105" i="22"/>
  <c r="T105" i="22"/>
  <c r="R105" i="22"/>
  <c r="N105" i="22"/>
  <c r="J105" i="22"/>
  <c r="H105" i="22"/>
  <c r="E105" i="22"/>
  <c r="F105" i="22" s="1"/>
  <c r="Y104" i="22"/>
  <c r="X104" i="22"/>
  <c r="V104" i="22"/>
  <c r="U104" i="22"/>
  <c r="T104" i="22"/>
  <c r="R104" i="22"/>
  <c r="J104" i="22"/>
  <c r="H104" i="22"/>
  <c r="E104" i="22"/>
  <c r="N104" i="22" s="1"/>
  <c r="Y103" i="22"/>
  <c r="X103" i="22"/>
  <c r="V103" i="22"/>
  <c r="U103" i="22"/>
  <c r="T103" i="22"/>
  <c r="R103" i="22"/>
  <c r="J103" i="22"/>
  <c r="H103" i="22"/>
  <c r="E103" i="22"/>
  <c r="Y102" i="22"/>
  <c r="X102" i="22"/>
  <c r="Z102" i="22" s="1"/>
  <c r="V102" i="22"/>
  <c r="U102" i="22"/>
  <c r="T102" i="22"/>
  <c r="R102" i="22"/>
  <c r="N102" i="22"/>
  <c r="J102" i="22"/>
  <c r="H102" i="22"/>
  <c r="F102" i="22"/>
  <c r="E102" i="22"/>
  <c r="Y101" i="22"/>
  <c r="X101" i="22"/>
  <c r="Z101" i="22" s="1"/>
  <c r="V101" i="22"/>
  <c r="U101" i="22"/>
  <c r="T101" i="22"/>
  <c r="R101" i="22"/>
  <c r="O101" i="22"/>
  <c r="J101" i="22"/>
  <c r="H101" i="22"/>
  <c r="F101" i="22"/>
  <c r="L101" i="22" s="1"/>
  <c r="E101" i="22"/>
  <c r="N101" i="22" s="1"/>
  <c r="Y100" i="22"/>
  <c r="X100" i="22"/>
  <c r="Z100" i="22" s="1"/>
  <c r="V100" i="22"/>
  <c r="U100" i="22"/>
  <c r="T100" i="22"/>
  <c r="R100" i="22"/>
  <c r="O100" i="22"/>
  <c r="J100" i="22"/>
  <c r="H100" i="22"/>
  <c r="E100" i="22"/>
  <c r="F100" i="22" s="1"/>
  <c r="Z99" i="22"/>
  <c r="Y99" i="22"/>
  <c r="X99" i="22"/>
  <c r="V99" i="22"/>
  <c r="U99" i="22"/>
  <c r="T99" i="22"/>
  <c r="R99" i="22"/>
  <c r="J99" i="22"/>
  <c r="H99" i="22"/>
  <c r="E99" i="22"/>
  <c r="Z98" i="22"/>
  <c r="Y98" i="22"/>
  <c r="X98" i="22"/>
  <c r="V98" i="22"/>
  <c r="U98" i="22"/>
  <c r="T98" i="22"/>
  <c r="R98" i="22"/>
  <c r="N98" i="22"/>
  <c r="J98" i="22"/>
  <c r="H98" i="22"/>
  <c r="E98" i="22"/>
  <c r="F98" i="22" s="1"/>
  <c r="Y97" i="22"/>
  <c r="X97" i="22"/>
  <c r="Z97" i="22" s="1"/>
  <c r="V97" i="22"/>
  <c r="U97" i="22"/>
  <c r="T97" i="22"/>
  <c r="R97" i="22"/>
  <c r="O97" i="22"/>
  <c r="N97" i="22"/>
  <c r="J97" i="22"/>
  <c r="H97" i="22"/>
  <c r="P97" i="22" s="1"/>
  <c r="E97" i="22"/>
  <c r="F97" i="22" s="1"/>
  <c r="L97" i="22" s="1"/>
  <c r="Y96" i="22"/>
  <c r="X96" i="22"/>
  <c r="Z96" i="22" s="1"/>
  <c r="V96" i="22"/>
  <c r="U96" i="22"/>
  <c r="T96" i="22"/>
  <c r="R96" i="22"/>
  <c r="J96" i="22"/>
  <c r="H96" i="22"/>
  <c r="E96" i="22"/>
  <c r="N96" i="22" s="1"/>
  <c r="Y95" i="22"/>
  <c r="X95" i="22"/>
  <c r="V95" i="22"/>
  <c r="U95" i="22"/>
  <c r="T95" i="22"/>
  <c r="R95" i="22"/>
  <c r="J95" i="22"/>
  <c r="H95" i="22"/>
  <c r="E95" i="22"/>
  <c r="N95" i="22" s="1"/>
  <c r="Y94" i="22"/>
  <c r="X94" i="22"/>
  <c r="Z94" i="22" s="1"/>
  <c r="V94" i="22"/>
  <c r="U94" i="22"/>
  <c r="T94" i="22"/>
  <c r="R94" i="22"/>
  <c r="N94" i="22"/>
  <c r="L94" i="22"/>
  <c r="J94" i="22"/>
  <c r="H94" i="22"/>
  <c r="F94" i="22"/>
  <c r="O94" i="22" s="1"/>
  <c r="E94" i="22"/>
  <c r="Y93" i="22"/>
  <c r="X93" i="22"/>
  <c r="Z93" i="22" s="1"/>
  <c r="V93" i="22"/>
  <c r="U93" i="22"/>
  <c r="T93" i="22"/>
  <c r="R93" i="22"/>
  <c r="J93" i="22"/>
  <c r="H93" i="22"/>
  <c r="F93" i="22"/>
  <c r="E93" i="22"/>
  <c r="N93" i="22" s="1"/>
  <c r="Y92" i="22"/>
  <c r="X92" i="22"/>
  <c r="Z92" i="22" s="1"/>
  <c r="V92" i="22"/>
  <c r="U92" i="22"/>
  <c r="T92" i="22"/>
  <c r="R92" i="22"/>
  <c r="O92" i="22"/>
  <c r="J92" i="22"/>
  <c r="H92" i="22"/>
  <c r="E92" i="22"/>
  <c r="F92" i="22" s="1"/>
  <c r="Z91" i="22"/>
  <c r="Y91" i="22"/>
  <c r="X91" i="22"/>
  <c r="V91" i="22"/>
  <c r="U91" i="22"/>
  <c r="T91" i="22"/>
  <c r="R91" i="22"/>
  <c r="J91" i="22"/>
  <c r="H91" i="22"/>
  <c r="E91" i="22"/>
  <c r="Z90" i="22"/>
  <c r="Y90" i="22"/>
  <c r="X90" i="22"/>
  <c r="V90" i="22"/>
  <c r="U90" i="22"/>
  <c r="T90" i="22"/>
  <c r="R90" i="22"/>
  <c r="N90" i="22"/>
  <c r="J90" i="22"/>
  <c r="H90" i="22"/>
  <c r="E90" i="22"/>
  <c r="F90" i="22" s="1"/>
  <c r="Y89" i="22"/>
  <c r="X89" i="22"/>
  <c r="Z89" i="22" s="1"/>
  <c r="V89" i="22"/>
  <c r="U89" i="22"/>
  <c r="T89" i="22"/>
  <c r="R89" i="22"/>
  <c r="N89" i="22"/>
  <c r="J89" i="22"/>
  <c r="H89" i="22"/>
  <c r="E89" i="22"/>
  <c r="F89" i="22" s="1"/>
  <c r="Y88" i="22"/>
  <c r="X88" i="22"/>
  <c r="V88" i="22"/>
  <c r="U88" i="22"/>
  <c r="T88" i="22"/>
  <c r="R88" i="22"/>
  <c r="J88" i="22"/>
  <c r="H88" i="22"/>
  <c r="E88" i="22"/>
  <c r="N88" i="22" s="1"/>
  <c r="Y87" i="22"/>
  <c r="X87" i="22"/>
  <c r="V87" i="22"/>
  <c r="U87" i="22"/>
  <c r="T87" i="22"/>
  <c r="R87" i="22"/>
  <c r="J87" i="22"/>
  <c r="H87" i="22"/>
  <c r="E87" i="22"/>
  <c r="F87" i="22" s="1"/>
  <c r="Y86" i="22"/>
  <c r="X86" i="22"/>
  <c r="Z86" i="22" s="1"/>
  <c r="V86" i="22"/>
  <c r="U86" i="22"/>
  <c r="T86" i="22"/>
  <c r="R86" i="22"/>
  <c r="S86" i="22" s="1"/>
  <c r="AA86" i="22" s="1"/>
  <c r="N86" i="22"/>
  <c r="L86" i="22"/>
  <c r="J86" i="22"/>
  <c r="H86" i="22"/>
  <c r="P86" i="22" s="1"/>
  <c r="Q86" i="22" s="1"/>
  <c r="F86" i="22"/>
  <c r="O86" i="22" s="1"/>
  <c r="E86" i="22"/>
  <c r="Y85" i="22"/>
  <c r="X85" i="22"/>
  <c r="Z85" i="22" s="1"/>
  <c r="V85" i="22"/>
  <c r="U85" i="22"/>
  <c r="T85" i="22"/>
  <c r="R85" i="22"/>
  <c r="J85" i="22"/>
  <c r="H85" i="22"/>
  <c r="F85" i="22"/>
  <c r="L85" i="22" s="1"/>
  <c r="E85" i="22"/>
  <c r="N85" i="22" s="1"/>
  <c r="Y84" i="22"/>
  <c r="X84" i="22"/>
  <c r="Z84" i="22" s="1"/>
  <c r="V84" i="22"/>
  <c r="U84" i="22"/>
  <c r="T84" i="22"/>
  <c r="R84" i="22"/>
  <c r="O84" i="22"/>
  <c r="J84" i="22"/>
  <c r="H84" i="22"/>
  <c r="E84" i="22"/>
  <c r="F84" i="22" s="1"/>
  <c r="Z83" i="22"/>
  <c r="Y83" i="22"/>
  <c r="X83" i="22"/>
  <c r="V83" i="22"/>
  <c r="U83" i="22"/>
  <c r="T83" i="22"/>
  <c r="R83" i="22"/>
  <c r="J83" i="22"/>
  <c r="H83" i="22"/>
  <c r="E83" i="22"/>
  <c r="Z82" i="22"/>
  <c r="Y82" i="22"/>
  <c r="X82" i="22"/>
  <c r="V82" i="22"/>
  <c r="U82" i="22"/>
  <c r="T82" i="22"/>
  <c r="R82" i="22"/>
  <c r="N82" i="22"/>
  <c r="J82" i="22"/>
  <c r="H82" i="22"/>
  <c r="E82" i="22"/>
  <c r="F82" i="22" s="1"/>
  <c r="Y81" i="22"/>
  <c r="X81" i="22"/>
  <c r="Z81" i="22" s="1"/>
  <c r="V81" i="22"/>
  <c r="U81" i="22"/>
  <c r="T81" i="22"/>
  <c r="R81" i="22"/>
  <c r="N81" i="22"/>
  <c r="J81" i="22"/>
  <c r="H81" i="22"/>
  <c r="E81" i="22"/>
  <c r="F81" i="22" s="1"/>
  <c r="Y80" i="22"/>
  <c r="X80" i="22"/>
  <c r="V80" i="22"/>
  <c r="U80" i="22"/>
  <c r="T80" i="22"/>
  <c r="R80" i="22"/>
  <c r="J80" i="22"/>
  <c r="H80" i="22"/>
  <c r="E80" i="22"/>
  <c r="N80" i="22" s="1"/>
  <c r="Y79" i="22"/>
  <c r="X79" i="22"/>
  <c r="V79" i="22"/>
  <c r="U79" i="22"/>
  <c r="T79" i="22"/>
  <c r="R79" i="22"/>
  <c r="J79" i="22"/>
  <c r="H79" i="22"/>
  <c r="E79" i="22"/>
  <c r="F79" i="22" s="1"/>
  <c r="O79" i="22" s="1"/>
  <c r="Y78" i="22"/>
  <c r="X78" i="22"/>
  <c r="Z78" i="22" s="1"/>
  <c r="V78" i="22"/>
  <c r="U78" i="22"/>
  <c r="T78" i="22"/>
  <c r="R78" i="22"/>
  <c r="N78" i="22"/>
  <c r="L78" i="22"/>
  <c r="J78" i="22"/>
  <c r="H78" i="22"/>
  <c r="F78" i="22"/>
  <c r="O78" i="22" s="1"/>
  <c r="E78" i="22"/>
  <c r="Y77" i="22"/>
  <c r="X77" i="22"/>
  <c r="Z77" i="22" s="1"/>
  <c r="V77" i="22"/>
  <c r="U77" i="22"/>
  <c r="T77" i="22"/>
  <c r="R77" i="22"/>
  <c r="O77" i="22"/>
  <c r="J77" i="22"/>
  <c r="H77" i="22"/>
  <c r="F77" i="22"/>
  <c r="L77" i="22" s="1"/>
  <c r="E77" i="22"/>
  <c r="N77" i="22" s="1"/>
  <c r="Y76" i="22"/>
  <c r="X76" i="22"/>
  <c r="Z76" i="22" s="1"/>
  <c r="V76" i="22"/>
  <c r="U76" i="22"/>
  <c r="T76" i="22"/>
  <c r="R76" i="22"/>
  <c r="O76" i="22"/>
  <c r="J76" i="22"/>
  <c r="H76" i="22"/>
  <c r="E76" i="22"/>
  <c r="F76" i="22" s="1"/>
  <c r="Z75" i="22"/>
  <c r="Y75" i="22"/>
  <c r="X75" i="22"/>
  <c r="V75" i="22"/>
  <c r="U75" i="22"/>
  <c r="T75" i="22"/>
  <c r="R75" i="22"/>
  <c r="J75" i="22"/>
  <c r="H75" i="22"/>
  <c r="E75" i="22"/>
  <c r="Z74" i="22"/>
  <c r="Y74" i="22"/>
  <c r="X74" i="22"/>
  <c r="V74" i="22"/>
  <c r="U74" i="22"/>
  <c r="T74" i="22"/>
  <c r="R74" i="22"/>
  <c r="N74" i="22"/>
  <c r="J74" i="22"/>
  <c r="H74" i="22"/>
  <c r="E74" i="22"/>
  <c r="F74" i="22" s="1"/>
  <c r="Y73" i="22"/>
  <c r="X73" i="22"/>
  <c r="Z73" i="22" s="1"/>
  <c r="V73" i="22"/>
  <c r="U73" i="22"/>
  <c r="T73" i="22"/>
  <c r="R73" i="22"/>
  <c r="N73" i="22"/>
  <c r="J73" i="22"/>
  <c r="H73" i="22"/>
  <c r="E73" i="22"/>
  <c r="F73" i="22" s="1"/>
  <c r="Y72" i="22"/>
  <c r="X72" i="22"/>
  <c r="V72" i="22"/>
  <c r="U72" i="22"/>
  <c r="T72" i="22"/>
  <c r="R72" i="22"/>
  <c r="J72" i="22"/>
  <c r="H72" i="22"/>
  <c r="E72" i="22"/>
  <c r="N72" i="22" s="1"/>
  <c r="Y71" i="22"/>
  <c r="X71" i="22"/>
  <c r="V71" i="22"/>
  <c r="U71" i="22"/>
  <c r="T71" i="22"/>
  <c r="R71" i="22"/>
  <c r="L71" i="22"/>
  <c r="J71" i="22"/>
  <c r="H71" i="22"/>
  <c r="E71" i="22"/>
  <c r="F71" i="22" s="1"/>
  <c r="O71" i="22" s="1"/>
  <c r="Y70" i="22"/>
  <c r="X70" i="22"/>
  <c r="Z70" i="22" s="1"/>
  <c r="V70" i="22"/>
  <c r="U70" i="22"/>
  <c r="T70" i="22"/>
  <c r="R70" i="22"/>
  <c r="N70" i="22"/>
  <c r="J70" i="22"/>
  <c r="H70" i="22"/>
  <c r="F70" i="22"/>
  <c r="O70" i="22" s="1"/>
  <c r="E70" i="22"/>
  <c r="Y69" i="22"/>
  <c r="X69" i="22"/>
  <c r="Z69" i="22" s="1"/>
  <c r="V69" i="22"/>
  <c r="U69" i="22"/>
  <c r="T69" i="22"/>
  <c r="R69" i="22"/>
  <c r="J69" i="22"/>
  <c r="H69" i="22"/>
  <c r="F69" i="22"/>
  <c r="L69" i="22" s="1"/>
  <c r="E69" i="22"/>
  <c r="N69" i="22" s="1"/>
  <c r="Y68" i="22"/>
  <c r="X68" i="22"/>
  <c r="Z68" i="22" s="1"/>
  <c r="V68" i="22"/>
  <c r="U68" i="22"/>
  <c r="T68" i="22"/>
  <c r="R68" i="22"/>
  <c r="J68" i="22"/>
  <c r="H68" i="22"/>
  <c r="E68" i="22"/>
  <c r="F68" i="22" s="1"/>
  <c r="Z67" i="22"/>
  <c r="Y67" i="22"/>
  <c r="X67" i="22"/>
  <c r="V67" i="22"/>
  <c r="U67" i="22"/>
  <c r="T67" i="22"/>
  <c r="R67" i="22"/>
  <c r="J67" i="22"/>
  <c r="H67" i="22"/>
  <c r="E67" i="22"/>
  <c r="Z66" i="22"/>
  <c r="Y66" i="22"/>
  <c r="X66" i="22"/>
  <c r="V66" i="22"/>
  <c r="U66" i="22"/>
  <c r="T66" i="22"/>
  <c r="R66" i="22"/>
  <c r="J66" i="22"/>
  <c r="H66" i="22"/>
  <c r="E66" i="22"/>
  <c r="Y65" i="22"/>
  <c r="X65" i="22"/>
  <c r="Z65" i="22" s="1"/>
  <c r="V65" i="22"/>
  <c r="U65" i="22"/>
  <c r="T65" i="22"/>
  <c r="R65" i="22"/>
  <c r="O65" i="22"/>
  <c r="N65" i="22"/>
  <c r="J65" i="22"/>
  <c r="H65" i="22"/>
  <c r="E65" i="22"/>
  <c r="F65" i="22" s="1"/>
  <c r="L65" i="22" s="1"/>
  <c r="Y64" i="22"/>
  <c r="X64" i="22"/>
  <c r="V64" i="22"/>
  <c r="U64" i="22"/>
  <c r="T64" i="22"/>
  <c r="R64" i="22"/>
  <c r="J64" i="22"/>
  <c r="H64" i="22"/>
  <c r="E64" i="22"/>
  <c r="N64" i="22" s="1"/>
  <c r="Z63" i="22"/>
  <c r="Y63" i="22"/>
  <c r="X63" i="22"/>
  <c r="V63" i="22"/>
  <c r="U63" i="22"/>
  <c r="T63" i="22"/>
  <c r="R63" i="22"/>
  <c r="J63" i="22"/>
  <c r="H63" i="22"/>
  <c r="E63" i="22"/>
  <c r="Y62" i="22"/>
  <c r="X62" i="22"/>
  <c r="Z62" i="22" s="1"/>
  <c r="V62" i="22"/>
  <c r="U62" i="22"/>
  <c r="T62" i="22"/>
  <c r="R62" i="22"/>
  <c r="O62" i="22"/>
  <c r="N62" i="22"/>
  <c r="L62" i="22"/>
  <c r="J62" i="22"/>
  <c r="H62" i="22"/>
  <c r="F62" i="22"/>
  <c r="E62" i="22"/>
  <c r="Y61" i="22"/>
  <c r="X61" i="22"/>
  <c r="Z61" i="22" s="1"/>
  <c r="V61" i="22"/>
  <c r="U61" i="22"/>
  <c r="T61" i="22"/>
  <c r="R61" i="22"/>
  <c r="N61" i="22"/>
  <c r="J61" i="22"/>
  <c r="H61" i="22"/>
  <c r="F61" i="22"/>
  <c r="L61" i="22" s="1"/>
  <c r="E61" i="22"/>
  <c r="Y60" i="22"/>
  <c r="X60" i="22"/>
  <c r="Z60" i="22" s="1"/>
  <c r="V60" i="22"/>
  <c r="U60" i="22"/>
  <c r="T60" i="22"/>
  <c r="R60" i="22"/>
  <c r="J60" i="22"/>
  <c r="H60" i="22"/>
  <c r="E60" i="22"/>
  <c r="Z59" i="22"/>
  <c r="Y59" i="22"/>
  <c r="X59" i="22"/>
  <c r="V59" i="22"/>
  <c r="U59" i="22"/>
  <c r="T59" i="22"/>
  <c r="R59" i="22"/>
  <c r="N59" i="22"/>
  <c r="L59" i="22"/>
  <c r="J59" i="22"/>
  <c r="H59" i="22"/>
  <c r="F59" i="22"/>
  <c r="E59" i="22"/>
  <c r="Z58" i="22"/>
  <c r="Y58" i="22"/>
  <c r="X58" i="22"/>
  <c r="V58" i="22"/>
  <c r="U58" i="22"/>
  <c r="T58" i="22"/>
  <c r="R58" i="22"/>
  <c r="J58" i="22"/>
  <c r="H58" i="22"/>
  <c r="E58" i="22"/>
  <c r="F58" i="22" s="1"/>
  <c r="Y57" i="22"/>
  <c r="X57" i="22"/>
  <c r="Z57" i="22" s="1"/>
  <c r="V57" i="22"/>
  <c r="U57" i="22"/>
  <c r="T57" i="22"/>
  <c r="R57" i="22"/>
  <c r="J57" i="22"/>
  <c r="H57" i="22"/>
  <c r="E57" i="22"/>
  <c r="Y56" i="22"/>
  <c r="X56" i="22"/>
  <c r="Z56" i="22" s="1"/>
  <c r="V56" i="22"/>
  <c r="U56" i="22"/>
  <c r="T56" i="22"/>
  <c r="R56" i="22"/>
  <c r="N56" i="22"/>
  <c r="L56" i="22"/>
  <c r="J56" i="22"/>
  <c r="H56" i="22"/>
  <c r="F56" i="22"/>
  <c r="O56" i="22" s="1"/>
  <c r="E56" i="22"/>
  <c r="Y55" i="22"/>
  <c r="X55" i="22"/>
  <c r="V55" i="22"/>
  <c r="U55" i="22"/>
  <c r="T55" i="22"/>
  <c r="R55" i="22"/>
  <c r="J55" i="22"/>
  <c r="H55" i="22"/>
  <c r="F55" i="22"/>
  <c r="O55" i="22" s="1"/>
  <c r="E55" i="22"/>
  <c r="N55" i="22" s="1"/>
  <c r="Y54" i="22"/>
  <c r="X54" i="22"/>
  <c r="V54" i="22"/>
  <c r="U54" i="22"/>
  <c r="T54" i="22"/>
  <c r="R54" i="22"/>
  <c r="O54" i="22"/>
  <c r="L54" i="22"/>
  <c r="P54" i="22" s="1"/>
  <c r="Q54" i="22" s="1"/>
  <c r="J54" i="22"/>
  <c r="H54" i="22"/>
  <c r="F54" i="22"/>
  <c r="E54" i="22"/>
  <c r="N54" i="22" s="1"/>
  <c r="Y53" i="22"/>
  <c r="X53" i="22"/>
  <c r="Z53" i="22" s="1"/>
  <c r="V53" i="22"/>
  <c r="U53" i="22"/>
  <c r="T53" i="22"/>
  <c r="R53" i="22"/>
  <c r="N53" i="22"/>
  <c r="L53" i="22"/>
  <c r="J53" i="22"/>
  <c r="H53" i="22"/>
  <c r="P53" i="22" s="1"/>
  <c r="Q53" i="22" s="1"/>
  <c r="F53" i="22"/>
  <c r="O53" i="22" s="1"/>
  <c r="E53" i="22"/>
  <c r="Y52" i="22"/>
  <c r="X52" i="22"/>
  <c r="Z52" i="22" s="1"/>
  <c r="V52" i="22"/>
  <c r="U52" i="22"/>
  <c r="T52" i="22"/>
  <c r="R52" i="22"/>
  <c r="J52" i="22"/>
  <c r="H52" i="22"/>
  <c r="F52" i="22"/>
  <c r="L52" i="22" s="1"/>
  <c r="E52" i="22"/>
  <c r="N52" i="22" s="1"/>
  <c r="Y51" i="22"/>
  <c r="X51" i="22"/>
  <c r="Z51" i="22" s="1"/>
  <c r="V51" i="22"/>
  <c r="U51" i="22"/>
  <c r="T51" i="22"/>
  <c r="R51" i="22"/>
  <c r="O51" i="22"/>
  <c r="N51" i="22"/>
  <c r="J51" i="22"/>
  <c r="H51" i="22"/>
  <c r="E51" i="22"/>
  <c r="F51" i="22" s="1"/>
  <c r="Z50" i="22"/>
  <c r="Y50" i="22"/>
  <c r="X50" i="22"/>
  <c r="V50" i="22"/>
  <c r="U50" i="22"/>
  <c r="T50" i="22"/>
  <c r="R50" i="22"/>
  <c r="J50" i="22"/>
  <c r="H50" i="22"/>
  <c r="E50" i="22"/>
  <c r="Z49" i="22"/>
  <c r="Y49" i="22"/>
  <c r="X49" i="22"/>
  <c r="V49" i="22"/>
  <c r="U49" i="22"/>
  <c r="T49" i="22"/>
  <c r="R49" i="22"/>
  <c r="J49" i="22"/>
  <c r="H49" i="22"/>
  <c r="E49" i="22"/>
  <c r="F49" i="22" s="1"/>
  <c r="Y48" i="22"/>
  <c r="X48" i="22"/>
  <c r="Z48" i="22" s="1"/>
  <c r="V48" i="22"/>
  <c r="U48" i="22"/>
  <c r="T48" i="22"/>
  <c r="R48" i="22"/>
  <c r="O48" i="22"/>
  <c r="N48" i="22"/>
  <c r="L48" i="22"/>
  <c r="J48" i="22"/>
  <c r="H48" i="22"/>
  <c r="P48" i="22" s="1"/>
  <c r="Q48" i="22" s="1"/>
  <c r="F48" i="22"/>
  <c r="E48" i="22"/>
  <c r="Y47" i="22"/>
  <c r="X47" i="22"/>
  <c r="V47" i="22"/>
  <c r="U47" i="22"/>
  <c r="T47" i="22"/>
  <c r="R47" i="22"/>
  <c r="J47" i="22"/>
  <c r="H47" i="22"/>
  <c r="F47" i="22"/>
  <c r="O47" i="22" s="1"/>
  <c r="E47" i="22"/>
  <c r="N47" i="22" s="1"/>
  <c r="Y46" i="22"/>
  <c r="X46" i="22"/>
  <c r="V46" i="22"/>
  <c r="U46" i="22"/>
  <c r="T46" i="22"/>
  <c r="R46" i="22"/>
  <c r="O46" i="22"/>
  <c r="L46" i="22"/>
  <c r="P46" i="22" s="1"/>
  <c r="Q46" i="22" s="1"/>
  <c r="J46" i="22"/>
  <c r="H46" i="22"/>
  <c r="F46" i="22"/>
  <c r="E46" i="22"/>
  <c r="N46" i="22" s="1"/>
  <c r="Y45" i="22"/>
  <c r="X45" i="22"/>
  <c r="Z45" i="22" s="1"/>
  <c r="V45" i="22"/>
  <c r="U45" i="22"/>
  <c r="T45" i="22"/>
  <c r="R45" i="22"/>
  <c r="N45" i="22"/>
  <c r="L45" i="22"/>
  <c r="J45" i="22"/>
  <c r="H45" i="22"/>
  <c r="P45" i="22" s="1"/>
  <c r="Q45" i="22" s="1"/>
  <c r="F45" i="22"/>
  <c r="O45" i="22" s="1"/>
  <c r="E45" i="22"/>
  <c r="Y44" i="22"/>
  <c r="X44" i="22"/>
  <c r="Z44" i="22" s="1"/>
  <c r="V44" i="22"/>
  <c r="U44" i="22"/>
  <c r="T44" i="22"/>
  <c r="R44" i="22"/>
  <c r="J44" i="22"/>
  <c r="H44" i="22"/>
  <c r="F44" i="22"/>
  <c r="L44" i="22" s="1"/>
  <c r="E44" i="22"/>
  <c r="N44" i="22" s="1"/>
  <c r="Y43" i="22"/>
  <c r="X43" i="22"/>
  <c r="Z43" i="22" s="1"/>
  <c r="V43" i="22"/>
  <c r="U43" i="22"/>
  <c r="T43" i="22"/>
  <c r="R43" i="22"/>
  <c r="O43" i="22"/>
  <c r="J43" i="22"/>
  <c r="H43" i="22"/>
  <c r="E43" i="22"/>
  <c r="F43" i="22" s="1"/>
  <c r="Z42" i="22"/>
  <c r="Y42" i="22"/>
  <c r="X42" i="22"/>
  <c r="V42" i="22"/>
  <c r="U42" i="22"/>
  <c r="T42" i="22"/>
  <c r="R42" i="22"/>
  <c r="J42" i="22"/>
  <c r="H42" i="22"/>
  <c r="E42" i="22"/>
  <c r="Z41" i="22"/>
  <c r="Y41" i="22"/>
  <c r="X41" i="22"/>
  <c r="V41" i="22"/>
  <c r="U41" i="22"/>
  <c r="T41" i="22"/>
  <c r="R41" i="22"/>
  <c r="N41" i="22"/>
  <c r="J41" i="22"/>
  <c r="H41" i="22"/>
  <c r="E41" i="22"/>
  <c r="F41" i="22" s="1"/>
  <c r="Y40" i="22"/>
  <c r="X40" i="22"/>
  <c r="Z40" i="22" s="1"/>
  <c r="V40" i="22"/>
  <c r="U40" i="22"/>
  <c r="T40" i="22"/>
  <c r="R40" i="22"/>
  <c r="O40" i="22"/>
  <c r="N40" i="22"/>
  <c r="L40" i="22"/>
  <c r="J40" i="22"/>
  <c r="H40" i="22"/>
  <c r="F40" i="22"/>
  <c r="E40" i="22"/>
  <c r="Y39" i="22"/>
  <c r="X39" i="22"/>
  <c r="Z39" i="22" s="1"/>
  <c r="V39" i="22"/>
  <c r="U39" i="22"/>
  <c r="T39" i="22"/>
  <c r="R39" i="22"/>
  <c r="J39" i="22"/>
  <c r="H39" i="22"/>
  <c r="F39" i="22"/>
  <c r="O39" i="22" s="1"/>
  <c r="E39" i="22"/>
  <c r="N39" i="22" s="1"/>
  <c r="Y38" i="22"/>
  <c r="X38" i="22"/>
  <c r="Z38" i="22" s="1"/>
  <c r="V38" i="22"/>
  <c r="U38" i="22"/>
  <c r="T38" i="22"/>
  <c r="R38" i="22"/>
  <c r="L38" i="22"/>
  <c r="P38" i="22" s="1"/>
  <c r="Q38" i="22" s="1"/>
  <c r="J38" i="22"/>
  <c r="H38" i="22"/>
  <c r="F38" i="22"/>
  <c r="O38" i="22" s="1"/>
  <c r="E38" i="22"/>
  <c r="N38" i="22" s="1"/>
  <c r="Y37" i="22"/>
  <c r="X37" i="22"/>
  <c r="Z37" i="22" s="1"/>
  <c r="V37" i="22"/>
  <c r="U37" i="22"/>
  <c r="T37" i="22"/>
  <c r="R37" i="22"/>
  <c r="N37" i="22"/>
  <c r="J37" i="22"/>
  <c r="H37" i="22"/>
  <c r="F37" i="22"/>
  <c r="O37" i="22" s="1"/>
  <c r="E37" i="22"/>
  <c r="Y36" i="22"/>
  <c r="X36" i="22"/>
  <c r="Z36" i="22" s="1"/>
  <c r="V36" i="22"/>
  <c r="U36" i="22"/>
  <c r="T36" i="22"/>
  <c r="R36" i="22"/>
  <c r="J36" i="22"/>
  <c r="H36" i="22"/>
  <c r="F36" i="22"/>
  <c r="L36" i="22" s="1"/>
  <c r="E36" i="22"/>
  <c r="N36" i="22" s="1"/>
  <c r="Y35" i="22"/>
  <c r="X35" i="22"/>
  <c r="Z35" i="22" s="1"/>
  <c r="V35" i="22"/>
  <c r="U35" i="22"/>
  <c r="T35" i="22"/>
  <c r="R35" i="22"/>
  <c r="J35" i="22"/>
  <c r="H35" i="22"/>
  <c r="E35" i="22"/>
  <c r="F35" i="22" s="1"/>
  <c r="Z34" i="22"/>
  <c r="Y34" i="22"/>
  <c r="X34" i="22"/>
  <c r="V34" i="22"/>
  <c r="U34" i="22"/>
  <c r="T34" i="22"/>
  <c r="R34" i="22"/>
  <c r="J34" i="22"/>
  <c r="H34" i="22"/>
  <c r="E34" i="22"/>
  <c r="Z33" i="22"/>
  <c r="Y33" i="22"/>
  <c r="X33" i="22"/>
  <c r="V33" i="22"/>
  <c r="U33" i="22"/>
  <c r="T33" i="22"/>
  <c r="R33" i="22"/>
  <c r="J33" i="22"/>
  <c r="H33" i="22"/>
  <c r="E33" i="22"/>
  <c r="F33" i="22" s="1"/>
  <c r="Y32" i="22"/>
  <c r="X32" i="22"/>
  <c r="Z32" i="22" s="1"/>
  <c r="V32" i="22"/>
  <c r="U32" i="22"/>
  <c r="T32" i="22"/>
  <c r="R32" i="22"/>
  <c r="N32" i="22"/>
  <c r="J32" i="22"/>
  <c r="H32" i="22"/>
  <c r="E32" i="22"/>
  <c r="F32" i="22" s="1"/>
  <c r="Y31" i="22"/>
  <c r="X31" i="22"/>
  <c r="Z31" i="22" s="1"/>
  <c r="V31" i="22"/>
  <c r="U31" i="22"/>
  <c r="T31" i="22"/>
  <c r="R31" i="22"/>
  <c r="N31" i="22"/>
  <c r="J31" i="22"/>
  <c r="H31" i="22"/>
  <c r="F31" i="22"/>
  <c r="O31" i="22" s="1"/>
  <c r="E31" i="22"/>
  <c r="Y30" i="22"/>
  <c r="X30" i="22"/>
  <c r="V30" i="22"/>
  <c r="U30" i="22"/>
  <c r="T30" i="22"/>
  <c r="R30" i="22"/>
  <c r="L30" i="22"/>
  <c r="J30" i="22"/>
  <c r="H30" i="22"/>
  <c r="F30" i="22"/>
  <c r="O30" i="22" s="1"/>
  <c r="E30" i="22"/>
  <c r="N30" i="22" s="1"/>
  <c r="P30" i="22" s="1"/>
  <c r="Q30" i="22" s="1"/>
  <c r="Y29" i="22"/>
  <c r="X29" i="22"/>
  <c r="Z29" i="22" s="1"/>
  <c r="V29" i="22"/>
  <c r="U29" i="22"/>
  <c r="T29" i="22"/>
  <c r="R29" i="22"/>
  <c r="N29" i="22"/>
  <c r="J29" i="22"/>
  <c r="H29" i="22"/>
  <c r="F29" i="22"/>
  <c r="E29" i="22"/>
  <c r="Y28" i="22"/>
  <c r="X28" i="22"/>
  <c r="Z28" i="22" s="1"/>
  <c r="V28" i="22"/>
  <c r="U28" i="22"/>
  <c r="T28" i="22"/>
  <c r="R28" i="22"/>
  <c r="J28" i="22"/>
  <c r="H28" i="22"/>
  <c r="F28" i="22"/>
  <c r="L28" i="22" s="1"/>
  <c r="E28" i="22"/>
  <c r="N28" i="22" s="1"/>
  <c r="Y27" i="22"/>
  <c r="X27" i="22"/>
  <c r="Z27" i="22" s="1"/>
  <c r="V27" i="22"/>
  <c r="U27" i="22"/>
  <c r="T27" i="22"/>
  <c r="R27" i="22"/>
  <c r="J27" i="22"/>
  <c r="H27" i="22"/>
  <c r="E27" i="22"/>
  <c r="F27" i="22" s="1"/>
  <c r="Z26" i="22"/>
  <c r="Y26" i="22"/>
  <c r="X26" i="22"/>
  <c r="V26" i="22"/>
  <c r="U26" i="22"/>
  <c r="T26" i="22"/>
  <c r="R26" i="22"/>
  <c r="J26" i="22"/>
  <c r="H26" i="22"/>
  <c r="E26" i="22"/>
  <c r="Z25" i="22"/>
  <c r="Y25" i="22"/>
  <c r="X25" i="22"/>
  <c r="V25" i="22"/>
  <c r="U25" i="22"/>
  <c r="T25" i="22"/>
  <c r="R25" i="22"/>
  <c r="J25" i="22"/>
  <c r="H25" i="22"/>
  <c r="E25" i="22"/>
  <c r="F25" i="22" s="1"/>
  <c r="Y24" i="22"/>
  <c r="X24" i="22"/>
  <c r="Z24" i="22" s="1"/>
  <c r="V24" i="22"/>
  <c r="U24" i="22"/>
  <c r="T24" i="22"/>
  <c r="R24" i="22"/>
  <c r="N24" i="22"/>
  <c r="J24" i="22"/>
  <c r="H24" i="22"/>
  <c r="E24" i="22"/>
  <c r="F24" i="22" s="1"/>
  <c r="Y23" i="22"/>
  <c r="X23" i="22"/>
  <c r="V23" i="22"/>
  <c r="U23" i="22"/>
  <c r="T23" i="22"/>
  <c r="R23" i="22"/>
  <c r="N23" i="22"/>
  <c r="J23" i="22"/>
  <c r="H23" i="22"/>
  <c r="F23" i="22"/>
  <c r="O23" i="22" s="1"/>
  <c r="E23" i="22"/>
  <c r="Y22" i="22"/>
  <c r="X22" i="22"/>
  <c r="Z22" i="22" s="1"/>
  <c r="V22" i="22"/>
  <c r="U22" i="22"/>
  <c r="T22" i="22"/>
  <c r="R22" i="22"/>
  <c r="L22" i="22"/>
  <c r="P22" i="22" s="1"/>
  <c r="Q22" i="22" s="1"/>
  <c r="J22" i="22"/>
  <c r="H22" i="22"/>
  <c r="F22" i="22"/>
  <c r="O22" i="22" s="1"/>
  <c r="E22" i="22"/>
  <c r="N22" i="22" s="1"/>
  <c r="Y21" i="22"/>
  <c r="X21" i="22"/>
  <c r="Z21" i="22" s="1"/>
  <c r="V21" i="22"/>
  <c r="U21" i="22"/>
  <c r="T21" i="22"/>
  <c r="R21" i="22"/>
  <c r="N21" i="22"/>
  <c r="J21" i="22"/>
  <c r="H21" i="22"/>
  <c r="F21" i="22"/>
  <c r="E21" i="22"/>
  <c r="Y20" i="22"/>
  <c r="X20" i="22"/>
  <c r="Z20" i="22" s="1"/>
  <c r="V20" i="22"/>
  <c r="U20" i="22"/>
  <c r="T20" i="22"/>
  <c r="R20" i="22"/>
  <c r="J20" i="22"/>
  <c r="H20" i="22"/>
  <c r="F20" i="22"/>
  <c r="L20" i="22" s="1"/>
  <c r="E20" i="22"/>
  <c r="N20" i="22" s="1"/>
  <c r="Y19" i="22"/>
  <c r="X19" i="22"/>
  <c r="Z19" i="22" s="1"/>
  <c r="V19" i="22"/>
  <c r="U19" i="22"/>
  <c r="T19" i="22"/>
  <c r="R19" i="22"/>
  <c r="J19" i="22"/>
  <c r="H19" i="22"/>
  <c r="E19" i="22"/>
  <c r="Y18" i="22"/>
  <c r="V18" i="22"/>
  <c r="U18" i="22"/>
  <c r="T18" i="22"/>
  <c r="R18" i="22"/>
  <c r="J18" i="22"/>
  <c r="H18" i="22"/>
  <c r="E18" i="22"/>
  <c r="N18" i="22" s="1"/>
  <c r="V17" i="22"/>
  <c r="U17" i="22"/>
  <c r="T17" i="22"/>
  <c r="R17" i="22"/>
  <c r="N17" i="22"/>
  <c r="J17" i="22"/>
  <c r="H17" i="22"/>
  <c r="E17" i="22"/>
  <c r="F17" i="22" s="1"/>
  <c r="Y16" i="22"/>
  <c r="V16" i="22"/>
  <c r="U16" i="22"/>
  <c r="T16" i="22"/>
  <c r="R16" i="22"/>
  <c r="O16" i="22"/>
  <c r="N16" i="22"/>
  <c r="J16" i="22"/>
  <c r="H16" i="22"/>
  <c r="E16" i="22"/>
  <c r="F16" i="22" s="1"/>
  <c r="Y15" i="22"/>
  <c r="V15" i="22"/>
  <c r="U15" i="22"/>
  <c r="T15" i="22"/>
  <c r="R15" i="22"/>
  <c r="J15" i="22"/>
  <c r="H15" i="22"/>
  <c r="E15" i="22"/>
  <c r="N15" i="22" s="1"/>
  <c r="Y14" i="22"/>
  <c r="V14" i="22"/>
  <c r="U14" i="22"/>
  <c r="T14" i="22"/>
  <c r="R14" i="22"/>
  <c r="O14" i="22"/>
  <c r="N14" i="22"/>
  <c r="L14" i="22"/>
  <c r="J14" i="22"/>
  <c r="H14" i="22"/>
  <c r="F14" i="22"/>
  <c r="E14" i="22"/>
  <c r="Y13" i="22"/>
  <c r="V13" i="22"/>
  <c r="U13" i="22"/>
  <c r="T13" i="22"/>
  <c r="R13" i="22"/>
  <c r="J13" i="22"/>
  <c r="H13" i="22"/>
  <c r="E13" i="22"/>
  <c r="N13" i="22" s="1"/>
  <c r="Y12" i="22"/>
  <c r="V12" i="22"/>
  <c r="U12" i="22"/>
  <c r="T12" i="22"/>
  <c r="R12" i="22"/>
  <c r="S12" i="22" s="1"/>
  <c r="N12" i="22"/>
  <c r="L12" i="22"/>
  <c r="J12" i="22"/>
  <c r="H12" i="22"/>
  <c r="P12" i="22" s="1"/>
  <c r="Q12" i="22" s="1"/>
  <c r="F12" i="22"/>
  <c r="O12" i="22" s="1"/>
  <c r="E12" i="22"/>
  <c r="Y11" i="22"/>
  <c r="V11" i="22"/>
  <c r="U11" i="22"/>
  <c r="T11" i="22"/>
  <c r="R11" i="22"/>
  <c r="L11" i="22"/>
  <c r="J11" i="22"/>
  <c r="H11" i="22"/>
  <c r="E11" i="22"/>
  <c r="F11" i="22" s="1"/>
  <c r="O11" i="22" s="1"/>
  <c r="Y10" i="22"/>
  <c r="V10" i="22"/>
  <c r="U10" i="22"/>
  <c r="T10" i="22"/>
  <c r="R10" i="22"/>
  <c r="O10" i="22"/>
  <c r="J10" i="22"/>
  <c r="H10" i="22"/>
  <c r="F10" i="22"/>
  <c r="L10" i="22" s="1"/>
  <c r="E10" i="22"/>
  <c r="N10" i="22" s="1"/>
  <c r="Y9" i="22"/>
  <c r="V9" i="22"/>
  <c r="U9" i="22"/>
  <c r="T9" i="22"/>
  <c r="R9" i="22"/>
  <c r="N9" i="22"/>
  <c r="J9" i="22"/>
  <c r="H9" i="22"/>
  <c r="F9" i="22"/>
  <c r="E9" i="22"/>
  <c r="Y8" i="22"/>
  <c r="V8" i="22"/>
  <c r="U8" i="22"/>
  <c r="T8" i="22"/>
  <c r="R8" i="22"/>
  <c r="J8" i="22"/>
  <c r="H8" i="22"/>
  <c r="E8" i="22"/>
  <c r="F8" i="22" s="1"/>
  <c r="Y7" i="22"/>
  <c r="V7" i="22"/>
  <c r="U7" i="22"/>
  <c r="T7" i="22"/>
  <c r="R7" i="22"/>
  <c r="N7" i="22"/>
  <c r="L7" i="22"/>
  <c r="J7" i="22"/>
  <c r="H7" i="22"/>
  <c r="F7" i="22"/>
  <c r="O7" i="22" s="1"/>
  <c r="P7" i="22" s="1"/>
  <c r="E7" i="22"/>
  <c r="Y6" i="22"/>
  <c r="V6" i="22"/>
  <c r="U6" i="22"/>
  <c r="T6" i="22"/>
  <c r="R6" i="22"/>
  <c r="N6" i="22"/>
  <c r="J6" i="22"/>
  <c r="H6" i="22"/>
  <c r="E6" i="22"/>
  <c r="F6" i="22" s="1"/>
  <c r="Y5" i="22"/>
  <c r="V5" i="22"/>
  <c r="U5" i="22"/>
  <c r="T5" i="22"/>
  <c r="R5" i="22"/>
  <c r="N5" i="22"/>
  <c r="J5" i="22"/>
  <c r="H5" i="22"/>
  <c r="E5" i="22"/>
  <c r="F5" i="22" s="1"/>
  <c r="V4" i="22"/>
  <c r="U4" i="22"/>
  <c r="T4" i="22"/>
  <c r="R4" i="22"/>
  <c r="V260" i="25"/>
  <c r="U260" i="25"/>
  <c r="T260" i="25"/>
  <c r="R260" i="25"/>
  <c r="J260" i="25"/>
  <c r="H260" i="25"/>
  <c r="E260" i="25"/>
  <c r="N260" i="25" s="1"/>
  <c r="V259" i="25"/>
  <c r="U259" i="25"/>
  <c r="T259" i="25"/>
  <c r="R259" i="25"/>
  <c r="J259" i="25"/>
  <c r="H259" i="25"/>
  <c r="E259" i="25"/>
  <c r="N259" i="25" s="1"/>
  <c r="V258" i="25"/>
  <c r="U258" i="25"/>
  <c r="T258" i="25"/>
  <c r="R258" i="25"/>
  <c r="J258" i="25"/>
  <c r="H258" i="25"/>
  <c r="E258" i="25"/>
  <c r="N258" i="25" s="1"/>
  <c r="V257" i="25"/>
  <c r="U257" i="25"/>
  <c r="T257" i="25"/>
  <c r="R257" i="25"/>
  <c r="J257" i="25"/>
  <c r="H257" i="25"/>
  <c r="E257" i="25"/>
  <c r="N257" i="25" s="1"/>
  <c r="V256" i="25"/>
  <c r="U256" i="25"/>
  <c r="T256" i="25"/>
  <c r="R256" i="25"/>
  <c r="J256" i="25"/>
  <c r="H256" i="25"/>
  <c r="E256" i="25"/>
  <c r="F256" i="25" s="1"/>
  <c r="O256" i="25" s="1"/>
  <c r="V255" i="25"/>
  <c r="U255" i="25"/>
  <c r="T255" i="25"/>
  <c r="R255" i="25"/>
  <c r="J255" i="25"/>
  <c r="H255" i="25"/>
  <c r="E255" i="25"/>
  <c r="N255" i="25" s="1"/>
  <c r="V254" i="25"/>
  <c r="U254" i="25"/>
  <c r="T254" i="25"/>
  <c r="R254" i="25"/>
  <c r="J254" i="25"/>
  <c r="H254" i="25"/>
  <c r="E254" i="25"/>
  <c r="N254" i="25" s="1"/>
  <c r="V253" i="25"/>
  <c r="U253" i="25"/>
  <c r="T253" i="25"/>
  <c r="R253" i="25"/>
  <c r="J253" i="25"/>
  <c r="H253" i="25"/>
  <c r="E253" i="25"/>
  <c r="N253" i="25" s="1"/>
  <c r="V252" i="25"/>
  <c r="U252" i="25"/>
  <c r="T252" i="25"/>
  <c r="R252" i="25"/>
  <c r="J252" i="25"/>
  <c r="H252" i="25"/>
  <c r="E252" i="25"/>
  <c r="F252" i="25" s="1"/>
  <c r="O252" i="25" s="1"/>
  <c r="V251" i="25"/>
  <c r="U251" i="25"/>
  <c r="T251" i="25"/>
  <c r="R251" i="25"/>
  <c r="J251" i="25"/>
  <c r="H251" i="25"/>
  <c r="E251" i="25"/>
  <c r="N251" i="25" s="1"/>
  <c r="V250" i="25"/>
  <c r="U250" i="25"/>
  <c r="T250" i="25"/>
  <c r="R250" i="25"/>
  <c r="J250" i="25"/>
  <c r="H250" i="25"/>
  <c r="E250" i="25"/>
  <c r="N250" i="25" s="1"/>
  <c r="V249" i="25"/>
  <c r="U249" i="25"/>
  <c r="T249" i="25"/>
  <c r="R249" i="25"/>
  <c r="J249" i="25"/>
  <c r="H249" i="25"/>
  <c r="E249" i="25"/>
  <c r="N249" i="25" s="1"/>
  <c r="V248" i="25"/>
  <c r="U248" i="25"/>
  <c r="T248" i="25"/>
  <c r="R248" i="25"/>
  <c r="J248" i="25"/>
  <c r="H248" i="25"/>
  <c r="E248" i="25"/>
  <c r="F248" i="25" s="1"/>
  <c r="O248" i="25" s="1"/>
  <c r="V247" i="25"/>
  <c r="U247" i="25"/>
  <c r="T247" i="25"/>
  <c r="R247" i="25"/>
  <c r="J247" i="25"/>
  <c r="H247" i="25"/>
  <c r="E247" i="25"/>
  <c r="N247" i="25" s="1"/>
  <c r="V246" i="25"/>
  <c r="U246" i="25"/>
  <c r="T246" i="25"/>
  <c r="R246" i="25"/>
  <c r="J246" i="25"/>
  <c r="H246" i="25"/>
  <c r="E246" i="25"/>
  <c r="N246" i="25" s="1"/>
  <c r="V245" i="25"/>
  <c r="U245" i="25"/>
  <c r="T245" i="25"/>
  <c r="R245" i="25"/>
  <c r="J245" i="25"/>
  <c r="H245" i="25"/>
  <c r="E245" i="25"/>
  <c r="N245" i="25" s="1"/>
  <c r="V244" i="25"/>
  <c r="U244" i="25"/>
  <c r="T244" i="25"/>
  <c r="R244" i="25"/>
  <c r="J244" i="25"/>
  <c r="H244" i="25"/>
  <c r="E244" i="25"/>
  <c r="F244" i="25" s="1"/>
  <c r="O244" i="25" s="1"/>
  <c r="V243" i="25"/>
  <c r="U243" i="25"/>
  <c r="T243" i="25"/>
  <c r="R243" i="25"/>
  <c r="J243" i="25"/>
  <c r="H243" i="25"/>
  <c r="E243" i="25"/>
  <c r="N243" i="25" s="1"/>
  <c r="V242" i="25"/>
  <c r="U242" i="25"/>
  <c r="T242" i="25"/>
  <c r="R242" i="25"/>
  <c r="J242" i="25"/>
  <c r="H242" i="25"/>
  <c r="E242" i="25"/>
  <c r="N242" i="25" s="1"/>
  <c r="V241" i="25"/>
  <c r="U241" i="25"/>
  <c r="T241" i="25"/>
  <c r="R241" i="25"/>
  <c r="J241" i="25"/>
  <c r="H241" i="25"/>
  <c r="E241" i="25"/>
  <c r="N241" i="25" s="1"/>
  <c r="V240" i="25"/>
  <c r="U240" i="25"/>
  <c r="T240" i="25"/>
  <c r="R240" i="25"/>
  <c r="J240" i="25"/>
  <c r="H240" i="25"/>
  <c r="E240" i="25"/>
  <c r="F240" i="25" s="1"/>
  <c r="O240" i="25" s="1"/>
  <c r="V239" i="25"/>
  <c r="U239" i="25"/>
  <c r="T239" i="25"/>
  <c r="R239" i="25"/>
  <c r="J239" i="25"/>
  <c r="H239" i="25"/>
  <c r="E239" i="25"/>
  <c r="N239" i="25" s="1"/>
  <c r="V238" i="25"/>
  <c r="U238" i="25"/>
  <c r="T238" i="25"/>
  <c r="R238" i="25"/>
  <c r="J238" i="25"/>
  <c r="H238" i="25"/>
  <c r="E238" i="25"/>
  <c r="N238" i="25" s="1"/>
  <c r="V237" i="25"/>
  <c r="U237" i="25"/>
  <c r="T237" i="25"/>
  <c r="R237" i="25"/>
  <c r="J237" i="25"/>
  <c r="H237" i="25"/>
  <c r="E237" i="25"/>
  <c r="V236" i="25"/>
  <c r="U236" i="25"/>
  <c r="T236" i="25"/>
  <c r="R236" i="25"/>
  <c r="J236" i="25"/>
  <c r="H236" i="25"/>
  <c r="E236" i="25"/>
  <c r="F236" i="25" s="1"/>
  <c r="V235" i="25"/>
  <c r="U235" i="25"/>
  <c r="T235" i="25"/>
  <c r="R235" i="25"/>
  <c r="J235" i="25"/>
  <c r="H235" i="25"/>
  <c r="E235" i="25"/>
  <c r="V234" i="25"/>
  <c r="U234" i="25"/>
  <c r="T234" i="25"/>
  <c r="R234" i="25"/>
  <c r="J234" i="25"/>
  <c r="H234" i="25"/>
  <c r="E234" i="25"/>
  <c r="N234" i="25" s="1"/>
  <c r="V233" i="25"/>
  <c r="U233" i="25"/>
  <c r="T233" i="25"/>
  <c r="R233" i="25"/>
  <c r="J233" i="25"/>
  <c r="H233" i="25"/>
  <c r="E233" i="25"/>
  <c r="F233" i="25" s="1"/>
  <c r="O233" i="25" s="1"/>
  <c r="V232" i="25"/>
  <c r="U232" i="25"/>
  <c r="T232" i="25"/>
  <c r="R232" i="25"/>
  <c r="J232" i="25"/>
  <c r="H232" i="25"/>
  <c r="E232" i="25"/>
  <c r="N232" i="25" s="1"/>
  <c r="V231" i="25"/>
  <c r="U231" i="25"/>
  <c r="T231" i="25"/>
  <c r="R231" i="25"/>
  <c r="J231" i="25"/>
  <c r="H231" i="25"/>
  <c r="E231" i="25"/>
  <c r="V230" i="25"/>
  <c r="U230" i="25"/>
  <c r="T230" i="25"/>
  <c r="R230" i="25"/>
  <c r="J230" i="25"/>
  <c r="H230" i="25"/>
  <c r="E230" i="25"/>
  <c r="N230" i="25" s="1"/>
  <c r="V229" i="25"/>
  <c r="U229" i="25"/>
  <c r="T229" i="25"/>
  <c r="R229" i="25"/>
  <c r="J229" i="25"/>
  <c r="H229" i="25"/>
  <c r="E229" i="25"/>
  <c r="F229" i="25" s="1"/>
  <c r="O229" i="25" s="1"/>
  <c r="V228" i="25"/>
  <c r="U228" i="25"/>
  <c r="T228" i="25"/>
  <c r="R228" i="25"/>
  <c r="J228" i="25"/>
  <c r="H228" i="25"/>
  <c r="E228" i="25"/>
  <c r="N228" i="25" s="1"/>
  <c r="V227" i="25"/>
  <c r="U227" i="25"/>
  <c r="T227" i="25"/>
  <c r="R227" i="25"/>
  <c r="J227" i="25"/>
  <c r="H227" i="25"/>
  <c r="E227" i="25"/>
  <c r="N227" i="25" s="1"/>
  <c r="V226" i="25"/>
  <c r="U226" i="25"/>
  <c r="T226" i="25"/>
  <c r="R226" i="25"/>
  <c r="J226" i="25"/>
  <c r="H226" i="25"/>
  <c r="E226" i="25"/>
  <c r="N226" i="25" s="1"/>
  <c r="V225" i="25"/>
  <c r="U225" i="25"/>
  <c r="T225" i="25"/>
  <c r="R225" i="25"/>
  <c r="J225" i="25"/>
  <c r="H225" i="25"/>
  <c r="E225" i="25"/>
  <c r="F225" i="25" s="1"/>
  <c r="O225" i="25" s="1"/>
  <c r="V224" i="25"/>
  <c r="U224" i="25"/>
  <c r="T224" i="25"/>
  <c r="R224" i="25"/>
  <c r="J224" i="25"/>
  <c r="H224" i="25"/>
  <c r="E224" i="25"/>
  <c r="N224" i="25" s="1"/>
  <c r="V223" i="25"/>
  <c r="U223" i="25"/>
  <c r="T223" i="25"/>
  <c r="R223" i="25"/>
  <c r="J223" i="25"/>
  <c r="H223" i="25"/>
  <c r="E223" i="25"/>
  <c r="N223" i="25" s="1"/>
  <c r="V222" i="25"/>
  <c r="U222" i="25"/>
  <c r="T222" i="25"/>
  <c r="R222" i="25"/>
  <c r="J222" i="25"/>
  <c r="H222" i="25"/>
  <c r="E222" i="25"/>
  <c r="N222" i="25" s="1"/>
  <c r="V221" i="25"/>
  <c r="U221" i="25"/>
  <c r="T221" i="25"/>
  <c r="R221" i="25"/>
  <c r="J221" i="25"/>
  <c r="H221" i="25"/>
  <c r="E221" i="25"/>
  <c r="F221" i="25" s="1"/>
  <c r="O221" i="25" s="1"/>
  <c r="V220" i="25"/>
  <c r="U220" i="25"/>
  <c r="T220" i="25"/>
  <c r="R220" i="25"/>
  <c r="J220" i="25"/>
  <c r="H220" i="25"/>
  <c r="E220" i="25"/>
  <c r="N220" i="25" s="1"/>
  <c r="V219" i="25"/>
  <c r="U219" i="25"/>
  <c r="T219" i="25"/>
  <c r="R219" i="25"/>
  <c r="J219" i="25"/>
  <c r="H219" i="25"/>
  <c r="E219" i="25"/>
  <c r="N219" i="25" s="1"/>
  <c r="V218" i="25"/>
  <c r="U218" i="25"/>
  <c r="T218" i="25"/>
  <c r="R218" i="25"/>
  <c r="J218" i="25"/>
  <c r="H218" i="25"/>
  <c r="E218" i="25"/>
  <c r="N218" i="25" s="1"/>
  <c r="V217" i="25"/>
  <c r="U217" i="25"/>
  <c r="T217" i="25"/>
  <c r="R217" i="25"/>
  <c r="J217" i="25"/>
  <c r="H217" i="25"/>
  <c r="E217" i="25"/>
  <c r="F217" i="25" s="1"/>
  <c r="O217" i="25" s="1"/>
  <c r="V216" i="25"/>
  <c r="U216" i="25"/>
  <c r="T216" i="25"/>
  <c r="R216" i="25"/>
  <c r="J216" i="25"/>
  <c r="H216" i="25"/>
  <c r="E216" i="25"/>
  <c r="N216" i="25" s="1"/>
  <c r="V215" i="25"/>
  <c r="U215" i="25"/>
  <c r="T215" i="25"/>
  <c r="R215" i="25"/>
  <c r="J215" i="25"/>
  <c r="H215" i="25"/>
  <c r="E215" i="25"/>
  <c r="N215" i="25" s="1"/>
  <c r="V214" i="25"/>
  <c r="U214" i="25"/>
  <c r="T214" i="25"/>
  <c r="R214" i="25"/>
  <c r="J214" i="25"/>
  <c r="H214" i="25"/>
  <c r="E214" i="25"/>
  <c r="N214" i="25" s="1"/>
  <c r="V213" i="25"/>
  <c r="U213" i="25"/>
  <c r="T213" i="25"/>
  <c r="R213" i="25"/>
  <c r="J213" i="25"/>
  <c r="H213" i="25"/>
  <c r="E213" i="25"/>
  <c r="F213" i="25" s="1"/>
  <c r="V212" i="25"/>
  <c r="U212" i="25"/>
  <c r="T212" i="25"/>
  <c r="R212" i="25"/>
  <c r="J212" i="25"/>
  <c r="H212" i="25"/>
  <c r="E212" i="25"/>
  <c r="V211" i="25"/>
  <c r="U211" i="25"/>
  <c r="T211" i="25"/>
  <c r="R211" i="25"/>
  <c r="J211" i="25"/>
  <c r="H211" i="25"/>
  <c r="E211" i="25"/>
  <c r="N211" i="25" s="1"/>
  <c r="V210" i="25"/>
  <c r="U210" i="25"/>
  <c r="T210" i="25"/>
  <c r="R210" i="25"/>
  <c r="J210" i="25"/>
  <c r="H210" i="25"/>
  <c r="E210" i="25"/>
  <c r="V209" i="25"/>
  <c r="U209" i="25"/>
  <c r="T209" i="25"/>
  <c r="R209" i="25"/>
  <c r="J209" i="25"/>
  <c r="H209" i="25"/>
  <c r="E209" i="25"/>
  <c r="F209" i="25" s="1"/>
  <c r="V208" i="25"/>
  <c r="U208" i="25"/>
  <c r="T208" i="25"/>
  <c r="R208" i="25"/>
  <c r="J208" i="25"/>
  <c r="H208" i="25"/>
  <c r="E208" i="25"/>
  <c r="V207" i="25"/>
  <c r="U207" i="25"/>
  <c r="T207" i="25"/>
  <c r="R207" i="25"/>
  <c r="J207" i="25"/>
  <c r="H207" i="25"/>
  <c r="E207" i="25"/>
  <c r="N207" i="25" s="1"/>
  <c r="V206" i="25"/>
  <c r="U206" i="25"/>
  <c r="T206" i="25"/>
  <c r="R206" i="25"/>
  <c r="J206" i="25"/>
  <c r="H206" i="25"/>
  <c r="E206" i="25"/>
  <c r="N206" i="25" s="1"/>
  <c r="V205" i="25"/>
  <c r="U205" i="25"/>
  <c r="T205" i="25"/>
  <c r="R205" i="25"/>
  <c r="J205" i="25"/>
  <c r="H205" i="25"/>
  <c r="E205" i="25"/>
  <c r="F205" i="25" s="1"/>
  <c r="O205" i="25" s="1"/>
  <c r="V204" i="25"/>
  <c r="U204" i="25"/>
  <c r="T204" i="25"/>
  <c r="R204" i="25"/>
  <c r="J204" i="25"/>
  <c r="H204" i="25"/>
  <c r="E204" i="25"/>
  <c r="N204" i="25" s="1"/>
  <c r="V203" i="25"/>
  <c r="U203" i="25"/>
  <c r="T203" i="25"/>
  <c r="R203" i="25"/>
  <c r="J203" i="25"/>
  <c r="H203" i="25"/>
  <c r="E203" i="25"/>
  <c r="N203" i="25" s="1"/>
  <c r="V202" i="25"/>
  <c r="U202" i="25"/>
  <c r="T202" i="25"/>
  <c r="R202" i="25"/>
  <c r="J202" i="25"/>
  <c r="H202" i="25"/>
  <c r="E202" i="25"/>
  <c r="N202" i="25" s="1"/>
  <c r="V201" i="25"/>
  <c r="U201" i="25"/>
  <c r="T201" i="25"/>
  <c r="R201" i="25"/>
  <c r="J201" i="25"/>
  <c r="H201" i="25"/>
  <c r="E201" i="25"/>
  <c r="F201" i="25" s="1"/>
  <c r="O201" i="25" s="1"/>
  <c r="V200" i="25"/>
  <c r="U200" i="25"/>
  <c r="T200" i="25"/>
  <c r="R200" i="25"/>
  <c r="J200" i="25"/>
  <c r="H200" i="25"/>
  <c r="E200" i="25"/>
  <c r="N200" i="25" s="1"/>
  <c r="V198" i="25"/>
  <c r="U198" i="25"/>
  <c r="T198" i="25"/>
  <c r="R198" i="25"/>
  <c r="J198" i="25"/>
  <c r="H198" i="25"/>
  <c r="E198" i="25"/>
  <c r="N198" i="25" s="1"/>
  <c r="V197" i="25"/>
  <c r="U197" i="25"/>
  <c r="T197" i="25"/>
  <c r="R197" i="25"/>
  <c r="J197" i="25"/>
  <c r="H197" i="25"/>
  <c r="E197" i="25"/>
  <c r="F197" i="25" s="1"/>
  <c r="O197" i="25" s="1"/>
  <c r="V196" i="25"/>
  <c r="U196" i="25"/>
  <c r="T196" i="25"/>
  <c r="R196" i="25"/>
  <c r="J196" i="25"/>
  <c r="H196" i="25"/>
  <c r="E196" i="25"/>
  <c r="N196" i="25" s="1"/>
  <c r="V195" i="25"/>
  <c r="U195" i="25"/>
  <c r="T195" i="25"/>
  <c r="R195" i="25"/>
  <c r="J195" i="25"/>
  <c r="H195" i="25"/>
  <c r="E195" i="25"/>
  <c r="N195" i="25" s="1"/>
  <c r="V194" i="25"/>
  <c r="U194" i="25"/>
  <c r="T194" i="25"/>
  <c r="R194" i="25"/>
  <c r="J194" i="25"/>
  <c r="H194" i="25"/>
  <c r="E194" i="25"/>
  <c r="N194" i="25" s="1"/>
  <c r="V193" i="25"/>
  <c r="U193" i="25"/>
  <c r="T193" i="25"/>
  <c r="R193" i="25"/>
  <c r="J193" i="25"/>
  <c r="H193" i="25"/>
  <c r="E193" i="25"/>
  <c r="F193" i="25" s="1"/>
  <c r="O193" i="25" s="1"/>
  <c r="V192" i="25"/>
  <c r="U192" i="25"/>
  <c r="T192" i="25"/>
  <c r="R192" i="25"/>
  <c r="J192" i="25"/>
  <c r="H192" i="25"/>
  <c r="E192" i="25"/>
  <c r="N192" i="25" s="1"/>
  <c r="V191" i="25"/>
  <c r="U191" i="25"/>
  <c r="T191" i="25"/>
  <c r="R191" i="25"/>
  <c r="J191" i="25"/>
  <c r="H191" i="25"/>
  <c r="E191" i="25"/>
  <c r="N191" i="25" s="1"/>
  <c r="V190" i="25"/>
  <c r="U190" i="25"/>
  <c r="T190" i="25"/>
  <c r="R190" i="25"/>
  <c r="J190" i="25"/>
  <c r="H190" i="25"/>
  <c r="E190" i="25"/>
  <c r="N190" i="25" s="1"/>
  <c r="V189" i="25"/>
  <c r="U189" i="25"/>
  <c r="T189" i="25"/>
  <c r="R189" i="25"/>
  <c r="J189" i="25"/>
  <c r="H189" i="25"/>
  <c r="E189" i="25"/>
  <c r="F189" i="25" s="1"/>
  <c r="O189" i="25" s="1"/>
  <c r="V188" i="25"/>
  <c r="U188" i="25"/>
  <c r="T188" i="25"/>
  <c r="R188" i="25"/>
  <c r="J188" i="25"/>
  <c r="H188" i="25"/>
  <c r="E188" i="25"/>
  <c r="N188" i="25" s="1"/>
  <c r="V187" i="25"/>
  <c r="U187" i="25"/>
  <c r="T187" i="25"/>
  <c r="R187" i="25"/>
  <c r="J187" i="25"/>
  <c r="H187" i="25"/>
  <c r="E187" i="25"/>
  <c r="N187" i="25" s="1"/>
  <c r="V186" i="25"/>
  <c r="U186" i="25"/>
  <c r="T186" i="25"/>
  <c r="R186" i="25"/>
  <c r="J186" i="25"/>
  <c r="H186" i="25"/>
  <c r="E186" i="25"/>
  <c r="N186" i="25" s="1"/>
  <c r="V185" i="25"/>
  <c r="U185" i="25"/>
  <c r="T185" i="25"/>
  <c r="R185" i="25"/>
  <c r="J185" i="25"/>
  <c r="H185" i="25"/>
  <c r="E185" i="25"/>
  <c r="F185" i="25" s="1"/>
  <c r="O185" i="25" s="1"/>
  <c r="V184" i="25"/>
  <c r="U184" i="25"/>
  <c r="T184" i="25"/>
  <c r="R184" i="25"/>
  <c r="J184" i="25"/>
  <c r="H184" i="25"/>
  <c r="E184" i="25"/>
  <c r="N184" i="25" s="1"/>
  <c r="V183" i="25"/>
  <c r="U183" i="25"/>
  <c r="T183" i="25"/>
  <c r="R183" i="25"/>
  <c r="J183" i="25"/>
  <c r="H183" i="25"/>
  <c r="E183" i="25"/>
  <c r="N183" i="25" s="1"/>
  <c r="V182" i="25"/>
  <c r="U182" i="25"/>
  <c r="T182" i="25"/>
  <c r="R182" i="25"/>
  <c r="J182" i="25"/>
  <c r="H182" i="25"/>
  <c r="E182" i="25"/>
  <c r="N182" i="25" s="1"/>
  <c r="V181" i="25"/>
  <c r="U181" i="25"/>
  <c r="T181" i="25"/>
  <c r="R181" i="25"/>
  <c r="J181" i="25"/>
  <c r="H181" i="25"/>
  <c r="E181" i="25"/>
  <c r="F181" i="25" s="1"/>
  <c r="O181" i="25" s="1"/>
  <c r="V180" i="25"/>
  <c r="U180" i="25"/>
  <c r="T180" i="25"/>
  <c r="R180" i="25"/>
  <c r="J180" i="25"/>
  <c r="H180" i="25"/>
  <c r="E180" i="25"/>
  <c r="V179" i="25"/>
  <c r="U179" i="25"/>
  <c r="T179" i="25"/>
  <c r="R179" i="25"/>
  <c r="J179" i="25"/>
  <c r="H179" i="25"/>
  <c r="E179" i="25"/>
  <c r="N179" i="25" s="1"/>
  <c r="V178" i="25"/>
  <c r="U178" i="25"/>
  <c r="T178" i="25"/>
  <c r="R178" i="25"/>
  <c r="J178" i="25"/>
  <c r="H178" i="25"/>
  <c r="E178" i="25"/>
  <c r="V177" i="25"/>
  <c r="U177" i="25"/>
  <c r="T177" i="25"/>
  <c r="R177" i="25"/>
  <c r="J177" i="25"/>
  <c r="H177" i="25"/>
  <c r="E177" i="25"/>
  <c r="F177" i="25" s="1"/>
  <c r="V176" i="25"/>
  <c r="U176" i="25"/>
  <c r="T176" i="25"/>
  <c r="R176" i="25"/>
  <c r="J176" i="25"/>
  <c r="H176" i="25"/>
  <c r="E176" i="25"/>
  <c r="V175" i="25"/>
  <c r="U175" i="25"/>
  <c r="T175" i="25"/>
  <c r="R175" i="25"/>
  <c r="J175" i="25"/>
  <c r="H175" i="25"/>
  <c r="E175" i="25"/>
  <c r="N175" i="25" s="1"/>
  <c r="V174" i="25"/>
  <c r="U174" i="25"/>
  <c r="T174" i="25"/>
  <c r="R174" i="25"/>
  <c r="J174" i="25"/>
  <c r="H174" i="25"/>
  <c r="E174" i="25"/>
  <c r="V173" i="25"/>
  <c r="U173" i="25"/>
  <c r="T173" i="25"/>
  <c r="R173" i="25"/>
  <c r="J173" i="25"/>
  <c r="H173" i="25"/>
  <c r="E173" i="25"/>
  <c r="F173" i="25" s="1"/>
  <c r="V172" i="25"/>
  <c r="U172" i="25"/>
  <c r="T172" i="25"/>
  <c r="R172" i="25"/>
  <c r="J172" i="25"/>
  <c r="H172" i="25"/>
  <c r="E172" i="25"/>
  <c r="V171" i="25"/>
  <c r="U171" i="25"/>
  <c r="T171" i="25"/>
  <c r="R171" i="25"/>
  <c r="J171" i="25"/>
  <c r="H171" i="25"/>
  <c r="E171" i="25"/>
  <c r="N171" i="25" s="1"/>
  <c r="V170" i="25"/>
  <c r="U170" i="25"/>
  <c r="T170" i="25"/>
  <c r="R170" i="25"/>
  <c r="J170" i="25"/>
  <c r="H170" i="25"/>
  <c r="E170" i="25"/>
  <c r="V169" i="25"/>
  <c r="U169" i="25"/>
  <c r="T169" i="25"/>
  <c r="R169" i="25"/>
  <c r="J169" i="25"/>
  <c r="H169" i="25"/>
  <c r="E169" i="25"/>
  <c r="F169" i="25" s="1"/>
  <c r="V168" i="25"/>
  <c r="U168" i="25"/>
  <c r="T168" i="25"/>
  <c r="R168" i="25"/>
  <c r="J168" i="25"/>
  <c r="H168" i="25"/>
  <c r="E168" i="25"/>
  <c r="V167" i="25"/>
  <c r="U167" i="25"/>
  <c r="T167" i="25"/>
  <c r="R167" i="25"/>
  <c r="J167" i="25"/>
  <c r="H167" i="25"/>
  <c r="E167" i="25"/>
  <c r="N167" i="25" s="1"/>
  <c r="V166" i="25"/>
  <c r="U166" i="25"/>
  <c r="T166" i="25"/>
  <c r="R166" i="25"/>
  <c r="J166" i="25"/>
  <c r="H166" i="25"/>
  <c r="E166" i="25"/>
  <c r="F166" i="25" s="1"/>
  <c r="O166" i="25" s="1"/>
  <c r="V165" i="25"/>
  <c r="U165" i="25"/>
  <c r="T165" i="25"/>
  <c r="R165" i="25"/>
  <c r="J165" i="25"/>
  <c r="H165" i="25"/>
  <c r="E165" i="25"/>
  <c r="N165" i="25" s="1"/>
  <c r="V164" i="25"/>
  <c r="U164" i="25"/>
  <c r="T164" i="25"/>
  <c r="R164" i="25"/>
  <c r="J164" i="25"/>
  <c r="H164" i="25"/>
  <c r="E164" i="25"/>
  <c r="N164" i="25" s="1"/>
  <c r="V163" i="25"/>
  <c r="U163" i="25"/>
  <c r="T163" i="25"/>
  <c r="R163" i="25"/>
  <c r="J163" i="25"/>
  <c r="H163" i="25"/>
  <c r="E163" i="25"/>
  <c r="V162" i="25"/>
  <c r="U162" i="25"/>
  <c r="T162" i="25"/>
  <c r="R162" i="25"/>
  <c r="J162" i="25"/>
  <c r="H162" i="25"/>
  <c r="E162" i="25"/>
  <c r="F162" i="25" s="1"/>
  <c r="O162" i="25" s="1"/>
  <c r="V161" i="25"/>
  <c r="U161" i="25"/>
  <c r="T161" i="25"/>
  <c r="R161" i="25"/>
  <c r="J161" i="25"/>
  <c r="H161" i="25"/>
  <c r="E161" i="25"/>
  <c r="N161" i="25" s="1"/>
  <c r="V160" i="25"/>
  <c r="U160" i="25"/>
  <c r="T160" i="25"/>
  <c r="R160" i="25"/>
  <c r="J160" i="25"/>
  <c r="H160" i="25"/>
  <c r="E160" i="25"/>
  <c r="N160" i="25" s="1"/>
  <c r="V159" i="25"/>
  <c r="U159" i="25"/>
  <c r="T159" i="25"/>
  <c r="R159" i="25"/>
  <c r="J159" i="25"/>
  <c r="H159" i="25"/>
  <c r="E159" i="25"/>
  <c r="V158" i="25"/>
  <c r="U158" i="25"/>
  <c r="T158" i="25"/>
  <c r="R158" i="25"/>
  <c r="J158" i="25"/>
  <c r="H158" i="25"/>
  <c r="E158" i="25"/>
  <c r="F158" i="25" s="1"/>
  <c r="O158" i="25" s="1"/>
  <c r="V157" i="25"/>
  <c r="U157" i="25"/>
  <c r="T157" i="25"/>
  <c r="R157" i="25"/>
  <c r="J157" i="25"/>
  <c r="H157" i="25"/>
  <c r="E157" i="25"/>
  <c r="N157" i="25" s="1"/>
  <c r="V156" i="25"/>
  <c r="U156" i="25"/>
  <c r="T156" i="25"/>
  <c r="R156" i="25"/>
  <c r="J156" i="25"/>
  <c r="H156" i="25"/>
  <c r="E156" i="25"/>
  <c r="N156" i="25" s="1"/>
  <c r="V155" i="25"/>
  <c r="U155" i="25"/>
  <c r="T155" i="25"/>
  <c r="R155" i="25"/>
  <c r="J155" i="25"/>
  <c r="H155" i="25"/>
  <c r="E155" i="25"/>
  <c r="V154" i="25"/>
  <c r="U154" i="25"/>
  <c r="T154" i="25"/>
  <c r="R154" i="25"/>
  <c r="J154" i="25"/>
  <c r="H154" i="25"/>
  <c r="E154" i="25"/>
  <c r="V153" i="25"/>
  <c r="U153" i="25"/>
  <c r="T153" i="25"/>
  <c r="R153" i="25"/>
  <c r="J153" i="25"/>
  <c r="H153" i="25"/>
  <c r="E153" i="25"/>
  <c r="N153" i="25" s="1"/>
  <c r="V152" i="25"/>
  <c r="U152" i="25"/>
  <c r="T152" i="25"/>
  <c r="R152" i="25"/>
  <c r="J152" i="25"/>
  <c r="H152" i="25"/>
  <c r="E152" i="25"/>
  <c r="F152" i="25" s="1"/>
  <c r="L152" i="25" s="1"/>
  <c r="V151" i="25"/>
  <c r="U151" i="25"/>
  <c r="T151" i="25"/>
  <c r="R151" i="25"/>
  <c r="J151" i="25"/>
  <c r="H151" i="25"/>
  <c r="E151" i="25"/>
  <c r="N151" i="25" s="1"/>
  <c r="V150" i="25"/>
  <c r="U150" i="25"/>
  <c r="T150" i="25"/>
  <c r="R150" i="25"/>
  <c r="J150" i="25"/>
  <c r="H150" i="25"/>
  <c r="E150" i="25"/>
  <c r="F150" i="25" s="1"/>
  <c r="O150" i="25" s="1"/>
  <c r="V149" i="25"/>
  <c r="U149" i="25"/>
  <c r="T149" i="25"/>
  <c r="R149" i="25"/>
  <c r="J149" i="25"/>
  <c r="H149" i="25"/>
  <c r="E149" i="25"/>
  <c r="V148" i="25"/>
  <c r="U148" i="25"/>
  <c r="T148" i="25"/>
  <c r="R148" i="25"/>
  <c r="J148" i="25"/>
  <c r="H148" i="25"/>
  <c r="E148" i="25"/>
  <c r="N148" i="25" s="1"/>
  <c r="V147" i="25"/>
  <c r="U147" i="25"/>
  <c r="T147" i="25"/>
  <c r="R147" i="25"/>
  <c r="J147" i="25"/>
  <c r="H147" i="25"/>
  <c r="E147" i="25"/>
  <c r="F147" i="25" s="1"/>
  <c r="V146" i="25"/>
  <c r="U146" i="25"/>
  <c r="T146" i="25"/>
  <c r="R146" i="25"/>
  <c r="J146" i="25"/>
  <c r="H146" i="25"/>
  <c r="E146" i="25"/>
  <c r="N146" i="25" s="1"/>
  <c r="V145" i="25"/>
  <c r="U145" i="25"/>
  <c r="T145" i="25"/>
  <c r="R145" i="25"/>
  <c r="J145" i="25"/>
  <c r="H145" i="25"/>
  <c r="E145" i="25"/>
  <c r="V144" i="25"/>
  <c r="U144" i="25"/>
  <c r="T144" i="25"/>
  <c r="R144" i="25"/>
  <c r="J144" i="25"/>
  <c r="H144" i="25"/>
  <c r="E144" i="25"/>
  <c r="N144" i="25" s="1"/>
  <c r="V143" i="25"/>
  <c r="U143" i="25"/>
  <c r="T143" i="25"/>
  <c r="R143" i="25"/>
  <c r="J143" i="25"/>
  <c r="H143" i="25"/>
  <c r="E143" i="25"/>
  <c r="N143" i="25" s="1"/>
  <c r="V142" i="25"/>
  <c r="U142" i="25"/>
  <c r="T142" i="25"/>
  <c r="R142" i="25"/>
  <c r="J142" i="25"/>
  <c r="H142" i="25"/>
  <c r="E142" i="25"/>
  <c r="N142" i="25" s="1"/>
  <c r="V141" i="25"/>
  <c r="U141" i="25"/>
  <c r="T141" i="25"/>
  <c r="R141" i="25"/>
  <c r="J141" i="25"/>
  <c r="H141" i="25"/>
  <c r="E141" i="25"/>
  <c r="V140" i="25"/>
  <c r="U140" i="25"/>
  <c r="T140" i="25"/>
  <c r="R140" i="25"/>
  <c r="J140" i="25"/>
  <c r="H140" i="25"/>
  <c r="E140" i="25"/>
  <c r="N140" i="25" s="1"/>
  <c r="V139" i="25"/>
  <c r="U139" i="25"/>
  <c r="T139" i="25"/>
  <c r="R139" i="25"/>
  <c r="J139" i="25"/>
  <c r="H139" i="25"/>
  <c r="E139" i="25"/>
  <c r="N139" i="25" s="1"/>
  <c r="V138" i="25"/>
  <c r="U138" i="25"/>
  <c r="T138" i="25"/>
  <c r="R138" i="25"/>
  <c r="J138" i="25"/>
  <c r="H138" i="25"/>
  <c r="E138" i="25"/>
  <c r="N138" i="25" s="1"/>
  <c r="V137" i="25"/>
  <c r="U137" i="25"/>
  <c r="T137" i="25"/>
  <c r="R137" i="25"/>
  <c r="J137" i="25"/>
  <c r="H137" i="25"/>
  <c r="E137" i="25"/>
  <c r="F137" i="25" s="1"/>
  <c r="V136" i="25"/>
  <c r="U136" i="25"/>
  <c r="T136" i="25"/>
  <c r="R136" i="25"/>
  <c r="J136" i="25"/>
  <c r="H136" i="25"/>
  <c r="E136" i="25"/>
  <c r="N136" i="25" s="1"/>
  <c r="V135" i="25"/>
  <c r="U135" i="25"/>
  <c r="T135" i="25"/>
  <c r="R135" i="25"/>
  <c r="J135" i="25"/>
  <c r="H135" i="25"/>
  <c r="E135" i="25"/>
  <c r="N135" i="25" s="1"/>
  <c r="V134" i="25"/>
  <c r="U134" i="25"/>
  <c r="T134" i="25"/>
  <c r="R134" i="25"/>
  <c r="J134" i="25"/>
  <c r="H134" i="25"/>
  <c r="E134" i="25"/>
  <c r="N134" i="25" s="1"/>
  <c r="V133" i="25"/>
  <c r="U133" i="25"/>
  <c r="T133" i="25"/>
  <c r="R133" i="25"/>
  <c r="J133" i="25"/>
  <c r="H133" i="25"/>
  <c r="E133" i="25"/>
  <c r="F133" i="25" s="1"/>
  <c r="V132" i="25"/>
  <c r="U132" i="25"/>
  <c r="T132" i="25"/>
  <c r="R132" i="25"/>
  <c r="J132" i="25"/>
  <c r="H132" i="25"/>
  <c r="E132" i="25"/>
  <c r="N132" i="25" s="1"/>
  <c r="V131" i="25"/>
  <c r="U131" i="25"/>
  <c r="T131" i="25"/>
  <c r="R131" i="25"/>
  <c r="J131" i="25"/>
  <c r="H131" i="25"/>
  <c r="E131" i="25"/>
  <c r="N131" i="25" s="1"/>
  <c r="V130" i="25"/>
  <c r="U130" i="25"/>
  <c r="T130" i="25"/>
  <c r="R130" i="25"/>
  <c r="J130" i="25"/>
  <c r="H130" i="25"/>
  <c r="E130" i="25"/>
  <c r="V129" i="25"/>
  <c r="U129" i="25"/>
  <c r="T129" i="25"/>
  <c r="R129" i="25"/>
  <c r="J129" i="25"/>
  <c r="H129" i="25"/>
  <c r="E129" i="25"/>
  <c r="F129" i="25" s="1"/>
  <c r="V128" i="25"/>
  <c r="U128" i="25"/>
  <c r="T128" i="25"/>
  <c r="R128" i="25"/>
  <c r="J128" i="25"/>
  <c r="H128" i="25"/>
  <c r="E128" i="25"/>
  <c r="N128" i="25" s="1"/>
  <c r="V127" i="25"/>
  <c r="U127" i="25"/>
  <c r="T127" i="25"/>
  <c r="R127" i="25"/>
  <c r="J127" i="25"/>
  <c r="H127" i="25"/>
  <c r="E127" i="25"/>
  <c r="F127" i="25" s="1"/>
  <c r="V126" i="25"/>
  <c r="U126" i="25"/>
  <c r="T126" i="25"/>
  <c r="R126" i="25"/>
  <c r="J126" i="25"/>
  <c r="H126" i="25"/>
  <c r="E126" i="25"/>
  <c r="V125" i="25"/>
  <c r="U125" i="25"/>
  <c r="T125" i="25"/>
  <c r="R125" i="25"/>
  <c r="J125" i="25"/>
  <c r="H125" i="25"/>
  <c r="E125" i="25"/>
  <c r="F125" i="25" s="1"/>
  <c r="V124" i="25"/>
  <c r="U124" i="25"/>
  <c r="T124" i="25"/>
  <c r="R124" i="25"/>
  <c r="J124" i="25"/>
  <c r="H124" i="25"/>
  <c r="E124" i="25"/>
  <c r="N124" i="25" s="1"/>
  <c r="V123" i="25"/>
  <c r="U123" i="25"/>
  <c r="T123" i="25"/>
  <c r="R123" i="25"/>
  <c r="J123" i="25"/>
  <c r="H123" i="25"/>
  <c r="E123" i="25"/>
  <c r="N123" i="25" s="1"/>
  <c r="V122" i="25"/>
  <c r="U122" i="25"/>
  <c r="T122" i="25"/>
  <c r="R122" i="25"/>
  <c r="J122" i="25"/>
  <c r="H122" i="25"/>
  <c r="E122" i="25"/>
  <c r="V121" i="25"/>
  <c r="U121" i="25"/>
  <c r="T121" i="25"/>
  <c r="R121" i="25"/>
  <c r="J121" i="25"/>
  <c r="H121" i="25"/>
  <c r="E121" i="25"/>
  <c r="N121" i="25" s="1"/>
  <c r="V120" i="25"/>
  <c r="U120" i="25"/>
  <c r="T120" i="25"/>
  <c r="R120" i="25"/>
  <c r="J120" i="25"/>
  <c r="H120" i="25"/>
  <c r="E120" i="25"/>
  <c r="N120" i="25" s="1"/>
  <c r="V119" i="25"/>
  <c r="U119" i="25"/>
  <c r="T119" i="25"/>
  <c r="R119" i="25"/>
  <c r="J119" i="25"/>
  <c r="H119" i="25"/>
  <c r="E119" i="25"/>
  <c r="N119" i="25" s="1"/>
  <c r="V118" i="25"/>
  <c r="U118" i="25"/>
  <c r="T118" i="25"/>
  <c r="R118" i="25"/>
  <c r="J118" i="25"/>
  <c r="H118" i="25"/>
  <c r="E118" i="25"/>
  <c r="V117" i="25"/>
  <c r="U117" i="25"/>
  <c r="T117" i="25"/>
  <c r="R117" i="25"/>
  <c r="J117" i="25"/>
  <c r="H117" i="25"/>
  <c r="E117" i="25"/>
  <c r="N117" i="25" s="1"/>
  <c r="V116" i="25"/>
  <c r="U116" i="25"/>
  <c r="T116" i="25"/>
  <c r="R116" i="25"/>
  <c r="J116" i="25"/>
  <c r="H116" i="25"/>
  <c r="E116" i="25"/>
  <c r="F116" i="25" s="1"/>
  <c r="L116" i="25" s="1"/>
  <c r="V115" i="25"/>
  <c r="U115" i="25"/>
  <c r="T115" i="25"/>
  <c r="R115" i="25"/>
  <c r="J115" i="25"/>
  <c r="H115" i="25"/>
  <c r="E115" i="25"/>
  <c r="N115" i="25" s="1"/>
  <c r="V114" i="25"/>
  <c r="U114" i="25"/>
  <c r="T114" i="25"/>
  <c r="R114" i="25"/>
  <c r="J114" i="25"/>
  <c r="H114" i="25"/>
  <c r="E114" i="25"/>
  <c r="V113" i="25"/>
  <c r="U113" i="25"/>
  <c r="T113" i="25"/>
  <c r="R113" i="25"/>
  <c r="J113" i="25"/>
  <c r="H113" i="25"/>
  <c r="E113" i="25"/>
  <c r="N113" i="25" s="1"/>
  <c r="V112" i="25"/>
  <c r="U112" i="25"/>
  <c r="T112" i="25"/>
  <c r="R112" i="25"/>
  <c r="J112" i="25"/>
  <c r="H112" i="25"/>
  <c r="E112" i="25"/>
  <c r="F112" i="25" s="1"/>
  <c r="L112" i="25" s="1"/>
  <c r="V111" i="25"/>
  <c r="U111" i="25"/>
  <c r="T111" i="25"/>
  <c r="R111" i="25"/>
  <c r="J111" i="25"/>
  <c r="H111" i="25"/>
  <c r="E111" i="25"/>
  <c r="N111" i="25" s="1"/>
  <c r="V110" i="25"/>
  <c r="U110" i="25"/>
  <c r="T110" i="25"/>
  <c r="R110" i="25"/>
  <c r="J110" i="25"/>
  <c r="H110" i="25"/>
  <c r="E110" i="25"/>
  <c r="V109" i="25"/>
  <c r="U109" i="25"/>
  <c r="T109" i="25"/>
  <c r="R109" i="25"/>
  <c r="J109" i="25"/>
  <c r="H109" i="25"/>
  <c r="E109" i="25"/>
  <c r="F109" i="25" s="1"/>
  <c r="V108" i="25"/>
  <c r="U108" i="25"/>
  <c r="T108" i="25"/>
  <c r="R108" i="25"/>
  <c r="J108" i="25"/>
  <c r="H108" i="25"/>
  <c r="E108" i="25"/>
  <c r="N108" i="25" s="1"/>
  <c r="V107" i="25"/>
  <c r="U107" i="25"/>
  <c r="T107" i="25"/>
  <c r="R107" i="25"/>
  <c r="J107" i="25"/>
  <c r="H107" i="25"/>
  <c r="E107" i="25"/>
  <c r="N107" i="25" s="1"/>
  <c r="V106" i="25"/>
  <c r="U106" i="25"/>
  <c r="T106" i="25"/>
  <c r="R106" i="25"/>
  <c r="J106" i="25"/>
  <c r="H106" i="25"/>
  <c r="E106" i="25"/>
  <c r="V105" i="25"/>
  <c r="U105" i="25"/>
  <c r="T105" i="25"/>
  <c r="R105" i="25"/>
  <c r="J105" i="25"/>
  <c r="H105" i="25"/>
  <c r="E105" i="25"/>
  <c r="N105" i="25" s="1"/>
  <c r="V104" i="25"/>
  <c r="U104" i="25"/>
  <c r="T104" i="25"/>
  <c r="R104" i="25"/>
  <c r="J104" i="25"/>
  <c r="H104" i="25"/>
  <c r="E104" i="25"/>
  <c r="N104" i="25" s="1"/>
  <c r="V103" i="25"/>
  <c r="U103" i="25"/>
  <c r="T103" i="25"/>
  <c r="R103" i="25"/>
  <c r="J103" i="25"/>
  <c r="H103" i="25"/>
  <c r="E103" i="25"/>
  <c r="N103" i="25" s="1"/>
  <c r="V102" i="25"/>
  <c r="U102" i="25"/>
  <c r="T102" i="25"/>
  <c r="R102" i="25"/>
  <c r="J102" i="25"/>
  <c r="H102" i="25"/>
  <c r="E102" i="25"/>
  <c r="V101" i="25"/>
  <c r="U101" i="25"/>
  <c r="T101" i="25"/>
  <c r="R101" i="25"/>
  <c r="J101" i="25"/>
  <c r="H101" i="25"/>
  <c r="E101" i="25"/>
  <c r="N101" i="25" s="1"/>
  <c r="V100" i="25"/>
  <c r="U100" i="25"/>
  <c r="T100" i="25"/>
  <c r="R100" i="25"/>
  <c r="J100" i="25"/>
  <c r="H100" i="25"/>
  <c r="E100" i="25"/>
  <c r="F100" i="25" s="1"/>
  <c r="V99" i="25"/>
  <c r="U99" i="25"/>
  <c r="T99" i="25"/>
  <c r="R99" i="25"/>
  <c r="J99" i="25"/>
  <c r="H99" i="25"/>
  <c r="E99" i="25"/>
  <c r="N99" i="25" s="1"/>
  <c r="V98" i="25"/>
  <c r="U98" i="25"/>
  <c r="T98" i="25"/>
  <c r="R98" i="25"/>
  <c r="J98" i="25"/>
  <c r="H98" i="25"/>
  <c r="E98" i="25"/>
  <c r="V97" i="25"/>
  <c r="U97" i="25"/>
  <c r="T97" i="25"/>
  <c r="R97" i="25"/>
  <c r="J97" i="25"/>
  <c r="H97" i="25"/>
  <c r="E97" i="25"/>
  <c r="F97" i="25" s="1"/>
  <c r="L97" i="25" s="1"/>
  <c r="V96" i="25"/>
  <c r="U96" i="25"/>
  <c r="T96" i="25"/>
  <c r="R96" i="25"/>
  <c r="J96" i="25"/>
  <c r="H96" i="25"/>
  <c r="E96" i="25"/>
  <c r="N96" i="25" s="1"/>
  <c r="V95" i="25"/>
  <c r="U95" i="25"/>
  <c r="T95" i="25"/>
  <c r="R95" i="25"/>
  <c r="J95" i="25"/>
  <c r="H95" i="25"/>
  <c r="E95" i="25"/>
  <c r="N95" i="25" s="1"/>
  <c r="V94" i="25"/>
  <c r="U94" i="25"/>
  <c r="T94" i="25"/>
  <c r="R94" i="25"/>
  <c r="J94" i="25"/>
  <c r="H94" i="25"/>
  <c r="E94" i="25"/>
  <c r="F94" i="25" s="1"/>
  <c r="V93" i="25"/>
  <c r="U93" i="25"/>
  <c r="T93" i="25"/>
  <c r="R93" i="25"/>
  <c r="J93" i="25"/>
  <c r="H93" i="25"/>
  <c r="E93" i="25"/>
  <c r="N93" i="25" s="1"/>
  <c r="V92" i="25"/>
  <c r="U92" i="25"/>
  <c r="T92" i="25"/>
  <c r="R92" i="25"/>
  <c r="J92" i="25"/>
  <c r="H92" i="25"/>
  <c r="E92" i="25"/>
  <c r="N92" i="25" s="1"/>
  <c r="V91" i="25"/>
  <c r="U91" i="25"/>
  <c r="T91" i="25"/>
  <c r="R91" i="25"/>
  <c r="J91" i="25"/>
  <c r="H91" i="25"/>
  <c r="E91" i="25"/>
  <c r="N91" i="25" s="1"/>
  <c r="V90" i="25"/>
  <c r="U90" i="25"/>
  <c r="T90" i="25"/>
  <c r="R90" i="25"/>
  <c r="J90" i="25"/>
  <c r="H90" i="25"/>
  <c r="E90" i="25"/>
  <c r="F90" i="25" s="1"/>
  <c r="V89" i="25"/>
  <c r="U89" i="25"/>
  <c r="T89" i="25"/>
  <c r="R89" i="25"/>
  <c r="J89" i="25"/>
  <c r="H89" i="25"/>
  <c r="E89" i="25"/>
  <c r="N89" i="25" s="1"/>
  <c r="V88" i="25"/>
  <c r="U88" i="25"/>
  <c r="T88" i="25"/>
  <c r="R88" i="25"/>
  <c r="J88" i="25"/>
  <c r="H88" i="25"/>
  <c r="E88" i="25"/>
  <c r="N88" i="25" s="1"/>
  <c r="V87" i="25"/>
  <c r="U87" i="25"/>
  <c r="T87" i="25"/>
  <c r="R87" i="25"/>
  <c r="J87" i="25"/>
  <c r="H87" i="25"/>
  <c r="E87" i="25"/>
  <c r="N87" i="25" s="1"/>
  <c r="V86" i="25"/>
  <c r="U86" i="25"/>
  <c r="T86" i="25"/>
  <c r="R86" i="25"/>
  <c r="J86" i="25"/>
  <c r="H86" i="25"/>
  <c r="E86" i="25"/>
  <c r="F86" i="25" s="1"/>
  <c r="V85" i="25"/>
  <c r="U85" i="25"/>
  <c r="T85" i="25"/>
  <c r="R85" i="25"/>
  <c r="J85" i="25"/>
  <c r="H85" i="25"/>
  <c r="E85" i="25"/>
  <c r="N85" i="25" s="1"/>
  <c r="V84" i="25"/>
  <c r="U84" i="25"/>
  <c r="T84" i="25"/>
  <c r="R84" i="25"/>
  <c r="J84" i="25"/>
  <c r="H84" i="25"/>
  <c r="E84" i="25"/>
  <c r="N84" i="25" s="1"/>
  <c r="V83" i="25"/>
  <c r="U83" i="25"/>
  <c r="T83" i="25"/>
  <c r="R83" i="25"/>
  <c r="J83" i="25"/>
  <c r="H83" i="25"/>
  <c r="E83" i="25"/>
  <c r="N83" i="25" s="1"/>
  <c r="V82" i="25"/>
  <c r="U82" i="25"/>
  <c r="T82" i="25"/>
  <c r="R82" i="25"/>
  <c r="J82" i="25"/>
  <c r="H82" i="25"/>
  <c r="E82" i="25"/>
  <c r="N82" i="25" s="1"/>
  <c r="V81" i="25"/>
  <c r="U81" i="25"/>
  <c r="T81" i="25"/>
  <c r="R81" i="25"/>
  <c r="J81" i="25"/>
  <c r="H81" i="25"/>
  <c r="E81" i="25"/>
  <c r="F81" i="25" s="1"/>
  <c r="O81" i="25" s="1"/>
  <c r="V80" i="25"/>
  <c r="U80" i="25"/>
  <c r="T80" i="25"/>
  <c r="R80" i="25"/>
  <c r="J80" i="25"/>
  <c r="H80" i="25"/>
  <c r="E80" i="25"/>
  <c r="N80" i="25" s="1"/>
  <c r="V79" i="25"/>
  <c r="U79" i="25"/>
  <c r="T79" i="25"/>
  <c r="R79" i="25"/>
  <c r="J79" i="25"/>
  <c r="H79" i="25"/>
  <c r="E79" i="25"/>
  <c r="N79" i="25" s="1"/>
  <c r="V78" i="25"/>
  <c r="U78" i="25"/>
  <c r="T78" i="25"/>
  <c r="R78" i="25"/>
  <c r="J78" i="25"/>
  <c r="H78" i="25"/>
  <c r="E78" i="25"/>
  <c r="F78" i="25" s="1"/>
  <c r="V77" i="25"/>
  <c r="U77" i="25"/>
  <c r="T77" i="25"/>
  <c r="R77" i="25"/>
  <c r="J77" i="25"/>
  <c r="H77" i="25"/>
  <c r="E77" i="25"/>
  <c r="F77" i="25" s="1"/>
  <c r="O77" i="25" s="1"/>
  <c r="V76" i="25"/>
  <c r="U76" i="25"/>
  <c r="T76" i="25"/>
  <c r="R76" i="25"/>
  <c r="J76" i="25"/>
  <c r="H76" i="25"/>
  <c r="E76" i="25"/>
  <c r="N76" i="25" s="1"/>
  <c r="V75" i="25"/>
  <c r="U75" i="25"/>
  <c r="T75" i="25"/>
  <c r="R75" i="25"/>
  <c r="J75" i="25"/>
  <c r="H75" i="25"/>
  <c r="E75" i="25"/>
  <c r="N75" i="25" s="1"/>
  <c r="V74" i="25"/>
  <c r="U74" i="25"/>
  <c r="T74" i="25"/>
  <c r="R74" i="25"/>
  <c r="J74" i="25"/>
  <c r="H74" i="25"/>
  <c r="E74" i="25"/>
  <c r="F74" i="25" s="1"/>
  <c r="V73" i="25"/>
  <c r="U73" i="25"/>
  <c r="T73" i="25"/>
  <c r="R73" i="25"/>
  <c r="J73" i="25"/>
  <c r="H73" i="25"/>
  <c r="E73" i="25"/>
  <c r="N73" i="25" s="1"/>
  <c r="V72" i="25"/>
  <c r="U72" i="25"/>
  <c r="T72" i="25"/>
  <c r="R72" i="25"/>
  <c r="J72" i="25"/>
  <c r="H72" i="25"/>
  <c r="E72" i="25"/>
  <c r="N72" i="25" s="1"/>
  <c r="V71" i="25"/>
  <c r="U71" i="25"/>
  <c r="T71" i="25"/>
  <c r="R71" i="25"/>
  <c r="J71" i="25"/>
  <c r="H71" i="25"/>
  <c r="E71" i="25"/>
  <c r="N71" i="25" s="1"/>
  <c r="V70" i="25"/>
  <c r="U70" i="25"/>
  <c r="T70" i="25"/>
  <c r="R70" i="25"/>
  <c r="J70" i="25"/>
  <c r="H70" i="25"/>
  <c r="E70" i="25"/>
  <c r="N70" i="25" s="1"/>
  <c r="V69" i="25"/>
  <c r="U69" i="25"/>
  <c r="T69" i="25"/>
  <c r="R69" i="25"/>
  <c r="J69" i="25"/>
  <c r="H69" i="25"/>
  <c r="E69" i="25"/>
  <c r="F69" i="25" s="1"/>
  <c r="V68" i="25"/>
  <c r="U68" i="25"/>
  <c r="T68" i="25"/>
  <c r="R68" i="25"/>
  <c r="J68" i="25"/>
  <c r="H68" i="25"/>
  <c r="E68" i="25"/>
  <c r="V67" i="25"/>
  <c r="U67" i="25"/>
  <c r="T67" i="25"/>
  <c r="R67" i="25"/>
  <c r="J67" i="25"/>
  <c r="H67" i="25"/>
  <c r="E67" i="25"/>
  <c r="N67" i="25" s="1"/>
  <c r="V66" i="25"/>
  <c r="U66" i="25"/>
  <c r="T66" i="25"/>
  <c r="R66" i="25"/>
  <c r="J66" i="25"/>
  <c r="H66" i="25"/>
  <c r="E66" i="25"/>
  <c r="N66" i="25" s="1"/>
  <c r="V65" i="25"/>
  <c r="U65" i="25"/>
  <c r="T65" i="25"/>
  <c r="R65" i="25"/>
  <c r="J65" i="25"/>
  <c r="H65" i="25"/>
  <c r="E65" i="25"/>
  <c r="F65" i="25" s="1"/>
  <c r="V64" i="25"/>
  <c r="U64" i="25"/>
  <c r="T64" i="25"/>
  <c r="R64" i="25"/>
  <c r="J64" i="25"/>
  <c r="H64" i="25"/>
  <c r="E64" i="25"/>
  <c r="V63" i="25"/>
  <c r="U63" i="25"/>
  <c r="T63" i="25"/>
  <c r="R63" i="25"/>
  <c r="J63" i="25"/>
  <c r="H63" i="25"/>
  <c r="E63" i="25"/>
  <c r="V62" i="25"/>
  <c r="U62" i="25"/>
  <c r="T62" i="25"/>
  <c r="R62" i="25"/>
  <c r="J62" i="25"/>
  <c r="H62" i="25"/>
  <c r="E62" i="25"/>
  <c r="F62" i="25" s="1"/>
  <c r="V61" i="25"/>
  <c r="U61" i="25"/>
  <c r="T61" i="25"/>
  <c r="R61" i="25"/>
  <c r="J61" i="25"/>
  <c r="H61" i="25"/>
  <c r="E61" i="25"/>
  <c r="F61" i="25" s="1"/>
  <c r="L61" i="25" s="1"/>
  <c r="V60" i="25"/>
  <c r="U60" i="25"/>
  <c r="T60" i="25"/>
  <c r="R60" i="25"/>
  <c r="J60" i="25"/>
  <c r="H60" i="25"/>
  <c r="E60" i="25"/>
  <c r="N60" i="25" s="1"/>
  <c r="V59" i="25"/>
  <c r="U59" i="25"/>
  <c r="T59" i="25"/>
  <c r="R59" i="25"/>
  <c r="J59" i="25"/>
  <c r="H59" i="25"/>
  <c r="E59" i="25"/>
  <c r="V58" i="25"/>
  <c r="U58" i="25"/>
  <c r="T58" i="25"/>
  <c r="R58" i="25"/>
  <c r="J58" i="25"/>
  <c r="H58" i="25"/>
  <c r="E58" i="25"/>
  <c r="F58" i="25" s="1"/>
  <c r="V57" i="25"/>
  <c r="U57" i="25"/>
  <c r="T57" i="25"/>
  <c r="R57" i="25"/>
  <c r="J57" i="25"/>
  <c r="H57" i="25"/>
  <c r="E57" i="25"/>
  <c r="N57" i="25" s="1"/>
  <c r="V56" i="25"/>
  <c r="U56" i="25"/>
  <c r="T56" i="25"/>
  <c r="R56" i="25"/>
  <c r="J56" i="25"/>
  <c r="H56" i="25"/>
  <c r="E56" i="25"/>
  <c r="N56" i="25" s="1"/>
  <c r="V55" i="25"/>
  <c r="U55" i="25"/>
  <c r="T55" i="25"/>
  <c r="R55" i="25"/>
  <c r="J55" i="25"/>
  <c r="H55" i="25"/>
  <c r="E55" i="25"/>
  <c r="V54" i="25"/>
  <c r="U54" i="25"/>
  <c r="T54" i="25"/>
  <c r="R54" i="25"/>
  <c r="J54" i="25"/>
  <c r="H54" i="25"/>
  <c r="E54" i="25"/>
  <c r="N54" i="25" s="1"/>
  <c r="V53" i="25"/>
  <c r="U53" i="25"/>
  <c r="T53" i="25"/>
  <c r="R53" i="25"/>
  <c r="J53" i="25"/>
  <c r="H53" i="25"/>
  <c r="E53" i="25"/>
  <c r="N53" i="25" s="1"/>
  <c r="V52" i="25"/>
  <c r="U52" i="25"/>
  <c r="T52" i="25"/>
  <c r="R52" i="25"/>
  <c r="J52" i="25"/>
  <c r="H52" i="25"/>
  <c r="E52" i="25"/>
  <c r="N52" i="25" s="1"/>
  <c r="V51" i="25"/>
  <c r="U51" i="25"/>
  <c r="T51" i="25"/>
  <c r="R51" i="25"/>
  <c r="J51" i="25"/>
  <c r="H51" i="25"/>
  <c r="E51" i="25"/>
  <c r="F51" i="25" s="1"/>
  <c r="O51" i="25" s="1"/>
  <c r="V50" i="25"/>
  <c r="U50" i="25"/>
  <c r="T50" i="25"/>
  <c r="R50" i="25"/>
  <c r="J50" i="25"/>
  <c r="H50" i="25"/>
  <c r="E50" i="25"/>
  <c r="N50" i="25" s="1"/>
  <c r="V49" i="25"/>
  <c r="U49" i="25"/>
  <c r="T49" i="25"/>
  <c r="R49" i="25"/>
  <c r="J49" i="25"/>
  <c r="H49" i="25"/>
  <c r="E49" i="25"/>
  <c r="N49" i="25" s="1"/>
  <c r="V48" i="25"/>
  <c r="U48" i="25"/>
  <c r="T48" i="25"/>
  <c r="R48" i="25"/>
  <c r="J48" i="25"/>
  <c r="H48" i="25"/>
  <c r="E48" i="25"/>
  <c r="N48" i="25" s="1"/>
  <c r="V47" i="25"/>
  <c r="U47" i="25"/>
  <c r="T47" i="25"/>
  <c r="R47" i="25"/>
  <c r="J47" i="25"/>
  <c r="H47" i="25"/>
  <c r="E47" i="25"/>
  <c r="N47" i="25" s="1"/>
  <c r="V46" i="25"/>
  <c r="U46" i="25"/>
  <c r="T46" i="25"/>
  <c r="R46" i="25"/>
  <c r="J46" i="25"/>
  <c r="H46" i="25"/>
  <c r="E46" i="25"/>
  <c r="N46" i="25" s="1"/>
  <c r="V45" i="25"/>
  <c r="U45" i="25"/>
  <c r="T45" i="25"/>
  <c r="R45" i="25"/>
  <c r="J45" i="25"/>
  <c r="H45" i="25"/>
  <c r="E45" i="25"/>
  <c r="N45" i="25" s="1"/>
  <c r="V44" i="25"/>
  <c r="U44" i="25"/>
  <c r="T44" i="25"/>
  <c r="R44" i="25"/>
  <c r="J44" i="25"/>
  <c r="H44" i="25"/>
  <c r="E44" i="25"/>
  <c r="N44" i="25" s="1"/>
  <c r="V43" i="25"/>
  <c r="U43" i="25"/>
  <c r="T43" i="25"/>
  <c r="R43" i="25"/>
  <c r="J43" i="25"/>
  <c r="H43" i="25"/>
  <c r="E43" i="25"/>
  <c r="F43" i="25" s="1"/>
  <c r="O43" i="25" s="1"/>
  <c r="V42" i="25"/>
  <c r="U42" i="25"/>
  <c r="T42" i="25"/>
  <c r="R42" i="25"/>
  <c r="J42" i="25"/>
  <c r="H42" i="25"/>
  <c r="E42" i="25"/>
  <c r="N42" i="25" s="1"/>
  <c r="V41" i="25"/>
  <c r="U41" i="25"/>
  <c r="T41" i="25"/>
  <c r="R41" i="25"/>
  <c r="J41" i="25"/>
  <c r="H41" i="25"/>
  <c r="E41" i="25"/>
  <c r="N41" i="25" s="1"/>
  <c r="V40" i="25"/>
  <c r="U40" i="25"/>
  <c r="T40" i="25"/>
  <c r="R40" i="25"/>
  <c r="J40" i="25"/>
  <c r="H40" i="25"/>
  <c r="E40" i="25"/>
  <c r="N40" i="25" s="1"/>
  <c r="V39" i="25"/>
  <c r="U39" i="25"/>
  <c r="T39" i="25"/>
  <c r="R39" i="25"/>
  <c r="J39" i="25"/>
  <c r="H39" i="25"/>
  <c r="E39" i="25"/>
  <c r="N39" i="25" s="1"/>
  <c r="V38" i="25"/>
  <c r="U38" i="25"/>
  <c r="T38" i="25"/>
  <c r="R38" i="25"/>
  <c r="J38" i="25"/>
  <c r="H38" i="25"/>
  <c r="E38" i="25"/>
  <c r="N38" i="25" s="1"/>
  <c r="V37" i="25"/>
  <c r="U37" i="25"/>
  <c r="T37" i="25"/>
  <c r="R37" i="25"/>
  <c r="J37" i="25"/>
  <c r="H37" i="25"/>
  <c r="E37" i="25"/>
  <c r="N37" i="25" s="1"/>
  <c r="V36" i="25"/>
  <c r="U36" i="25"/>
  <c r="T36" i="25"/>
  <c r="R36" i="25"/>
  <c r="J36" i="25"/>
  <c r="H36" i="25"/>
  <c r="E36" i="25"/>
  <c r="N36" i="25" s="1"/>
  <c r="V35" i="25"/>
  <c r="U35" i="25"/>
  <c r="T35" i="25"/>
  <c r="R35" i="25"/>
  <c r="J35" i="25"/>
  <c r="H35" i="25"/>
  <c r="E35" i="25"/>
  <c r="F35" i="25" s="1"/>
  <c r="O35" i="25" s="1"/>
  <c r="V34" i="25"/>
  <c r="U34" i="25"/>
  <c r="T34" i="25"/>
  <c r="R34" i="25"/>
  <c r="J34" i="25"/>
  <c r="H34" i="25"/>
  <c r="E34" i="25"/>
  <c r="N34" i="25" s="1"/>
  <c r="V33" i="25"/>
  <c r="U33" i="25"/>
  <c r="T33" i="25"/>
  <c r="R33" i="25"/>
  <c r="J33" i="25"/>
  <c r="H33" i="25"/>
  <c r="E33" i="25"/>
  <c r="N33" i="25" s="1"/>
  <c r="V32" i="25"/>
  <c r="U32" i="25"/>
  <c r="T32" i="25"/>
  <c r="R32" i="25"/>
  <c r="J32" i="25"/>
  <c r="H32" i="25"/>
  <c r="E32" i="25"/>
  <c r="N32" i="25" s="1"/>
  <c r="V31" i="25"/>
  <c r="U31" i="25"/>
  <c r="T31" i="25"/>
  <c r="R31" i="25"/>
  <c r="J31" i="25"/>
  <c r="H31" i="25"/>
  <c r="E31" i="25"/>
  <c r="N31" i="25" s="1"/>
  <c r="V30" i="25"/>
  <c r="U30" i="25"/>
  <c r="T30" i="25"/>
  <c r="R30" i="25"/>
  <c r="J30" i="25"/>
  <c r="H30" i="25"/>
  <c r="E30" i="25"/>
  <c r="N30" i="25" s="1"/>
  <c r="V29" i="25"/>
  <c r="U29" i="25"/>
  <c r="T29" i="25"/>
  <c r="R29" i="25"/>
  <c r="J29" i="25"/>
  <c r="H29" i="25"/>
  <c r="E29" i="25"/>
  <c r="N29" i="25" s="1"/>
  <c r="V28" i="25"/>
  <c r="U28" i="25"/>
  <c r="T28" i="25"/>
  <c r="R28" i="25"/>
  <c r="J28" i="25"/>
  <c r="H28" i="25"/>
  <c r="E28" i="25"/>
  <c r="N28" i="25" s="1"/>
  <c r="V27" i="25"/>
  <c r="U27" i="25"/>
  <c r="T27" i="25"/>
  <c r="R27" i="25"/>
  <c r="J27" i="25"/>
  <c r="H27" i="25"/>
  <c r="E27" i="25"/>
  <c r="F27" i="25" s="1"/>
  <c r="O27" i="25" s="1"/>
  <c r="V26" i="25"/>
  <c r="U26" i="25"/>
  <c r="T26" i="25"/>
  <c r="R26" i="25"/>
  <c r="J26" i="25"/>
  <c r="H26" i="25"/>
  <c r="E26" i="25"/>
  <c r="N26" i="25" s="1"/>
  <c r="V25" i="25"/>
  <c r="U25" i="25"/>
  <c r="T25" i="25"/>
  <c r="R25" i="25"/>
  <c r="J25" i="25"/>
  <c r="H25" i="25"/>
  <c r="E25" i="25"/>
  <c r="N25" i="25" s="1"/>
  <c r="V24" i="25"/>
  <c r="U24" i="25"/>
  <c r="T24" i="25"/>
  <c r="R24" i="25"/>
  <c r="J24" i="25"/>
  <c r="H24" i="25"/>
  <c r="E24" i="25"/>
  <c r="N24" i="25" s="1"/>
  <c r="V23" i="25"/>
  <c r="U23" i="25"/>
  <c r="T23" i="25"/>
  <c r="R23" i="25"/>
  <c r="J23" i="25"/>
  <c r="H23" i="25"/>
  <c r="E23" i="25"/>
  <c r="N23" i="25" s="1"/>
  <c r="V22" i="25"/>
  <c r="U22" i="25"/>
  <c r="T22" i="25"/>
  <c r="R22" i="25"/>
  <c r="J22" i="25"/>
  <c r="H22" i="25"/>
  <c r="E22" i="25"/>
  <c r="N22" i="25" s="1"/>
  <c r="V21" i="25"/>
  <c r="U21" i="25"/>
  <c r="T21" i="25"/>
  <c r="R21" i="25"/>
  <c r="J21" i="25"/>
  <c r="H21" i="25"/>
  <c r="E21" i="25"/>
  <c r="N21" i="25" s="1"/>
  <c r="V20" i="25"/>
  <c r="U20" i="25"/>
  <c r="T20" i="25"/>
  <c r="R20" i="25"/>
  <c r="J20" i="25"/>
  <c r="H20" i="25"/>
  <c r="E20" i="25"/>
  <c r="N20" i="25" s="1"/>
  <c r="V19" i="25"/>
  <c r="U19" i="25"/>
  <c r="T19" i="25"/>
  <c r="R19" i="25"/>
  <c r="J19" i="25"/>
  <c r="H19" i="25"/>
  <c r="E19" i="25"/>
  <c r="F19" i="25" s="1"/>
  <c r="O19" i="25" s="1"/>
  <c r="V18" i="25"/>
  <c r="U18" i="25"/>
  <c r="T18" i="25"/>
  <c r="R18" i="25"/>
  <c r="J18" i="25"/>
  <c r="H18" i="25"/>
  <c r="E18" i="25"/>
  <c r="N18" i="25" s="1"/>
  <c r="V17" i="25"/>
  <c r="U17" i="25"/>
  <c r="T17" i="25"/>
  <c r="R17" i="25"/>
  <c r="J17" i="25"/>
  <c r="H17" i="25"/>
  <c r="E17" i="25"/>
  <c r="N17" i="25" s="1"/>
  <c r="V16" i="25"/>
  <c r="U16" i="25"/>
  <c r="T16" i="25"/>
  <c r="R16" i="25"/>
  <c r="J16" i="25"/>
  <c r="H16" i="25"/>
  <c r="E16" i="25"/>
  <c r="F16" i="25" s="1"/>
  <c r="O16" i="25" s="1"/>
  <c r="V15" i="25"/>
  <c r="U15" i="25"/>
  <c r="T15" i="25"/>
  <c r="R15" i="25"/>
  <c r="J15" i="25"/>
  <c r="H15" i="25"/>
  <c r="E15" i="25"/>
  <c r="N15" i="25" s="1"/>
  <c r="V14" i="25"/>
  <c r="U14" i="25"/>
  <c r="T14" i="25"/>
  <c r="R14" i="25"/>
  <c r="J14" i="25"/>
  <c r="H14" i="25"/>
  <c r="E14" i="25"/>
  <c r="N14" i="25" s="1"/>
  <c r="V13" i="25"/>
  <c r="U13" i="25"/>
  <c r="T13" i="25"/>
  <c r="R13" i="25"/>
  <c r="J13" i="25"/>
  <c r="H13" i="25"/>
  <c r="E13" i="25"/>
  <c r="N13" i="25" s="1"/>
  <c r="V12" i="25"/>
  <c r="U12" i="25"/>
  <c r="T12" i="25"/>
  <c r="R12" i="25"/>
  <c r="J12" i="25"/>
  <c r="H12" i="25"/>
  <c r="E12" i="25"/>
  <c r="N12" i="25" s="1"/>
  <c r="V11" i="25"/>
  <c r="U11" i="25"/>
  <c r="T11" i="25"/>
  <c r="R11" i="25"/>
  <c r="J11" i="25"/>
  <c r="H11" i="25"/>
  <c r="E11" i="25"/>
  <c r="F11" i="25" s="1"/>
  <c r="V10" i="25"/>
  <c r="U10" i="25"/>
  <c r="T10" i="25"/>
  <c r="R10" i="25"/>
  <c r="J10" i="25"/>
  <c r="H10" i="25"/>
  <c r="E10" i="25"/>
  <c r="N10" i="25" s="1"/>
  <c r="V9" i="25"/>
  <c r="U9" i="25"/>
  <c r="T9" i="25"/>
  <c r="R9" i="25"/>
  <c r="J9" i="25"/>
  <c r="H9" i="25"/>
  <c r="E9" i="25"/>
  <c r="N9" i="25" s="1"/>
  <c r="V8" i="25"/>
  <c r="U8" i="25"/>
  <c r="T8" i="25"/>
  <c r="R8" i="25"/>
  <c r="J8" i="25"/>
  <c r="H8" i="25"/>
  <c r="E8" i="25"/>
  <c r="F8" i="25" s="1"/>
  <c r="O8" i="25" s="1"/>
  <c r="V7" i="25"/>
  <c r="U7" i="25"/>
  <c r="T7" i="25"/>
  <c r="R7" i="25"/>
  <c r="J7" i="25"/>
  <c r="H7" i="25"/>
  <c r="E7" i="25"/>
  <c r="F7" i="25" s="1"/>
  <c r="V6" i="25"/>
  <c r="U6" i="25"/>
  <c r="T6" i="25"/>
  <c r="R6" i="25"/>
  <c r="J6" i="25"/>
  <c r="H6" i="25"/>
  <c r="E6" i="25"/>
  <c r="F6" i="25" s="1"/>
  <c r="V5" i="25"/>
  <c r="U5" i="25"/>
  <c r="T5" i="25"/>
  <c r="R5" i="25"/>
  <c r="J5" i="25"/>
  <c r="H5" i="25"/>
  <c r="E5" i="25"/>
  <c r="N5" i="25" s="1"/>
  <c r="V4" i="25"/>
  <c r="U4" i="25"/>
  <c r="T4" i="25"/>
  <c r="R4" i="25"/>
  <c r="J4" i="25"/>
  <c r="H4" i="25"/>
  <c r="E4" i="25"/>
  <c r="F4" i="25" s="1"/>
  <c r="L4" i="25" s="1"/>
  <c r="B7" i="21"/>
  <c r="S199" i="25" l="1"/>
  <c r="W199" i="25" s="1"/>
  <c r="AC199" i="25" s="1"/>
  <c r="N158" i="25"/>
  <c r="N74" i="25"/>
  <c r="N8" i="25"/>
  <c r="N100" i="25"/>
  <c r="N97" i="25"/>
  <c r="F12" i="25"/>
  <c r="L12" i="25" s="1"/>
  <c r="N209" i="25"/>
  <c r="F223" i="25"/>
  <c r="L223" i="25" s="1"/>
  <c r="F246" i="25"/>
  <c r="L246" i="25" s="1"/>
  <c r="F132" i="25"/>
  <c r="L132" i="25" s="1"/>
  <c r="F191" i="25"/>
  <c r="L191" i="25" s="1"/>
  <c r="N35" i="25"/>
  <c r="F234" i="25"/>
  <c r="N181" i="25"/>
  <c r="F215" i="25"/>
  <c r="L215" i="25" s="1"/>
  <c r="AA12" i="22"/>
  <c r="AE12" i="22" s="1"/>
  <c r="AF12" i="22" s="1"/>
  <c r="AG12" i="22" s="1"/>
  <c r="F47" i="25"/>
  <c r="O47" i="25" s="1"/>
  <c r="F57" i="25"/>
  <c r="L57" i="25" s="1"/>
  <c r="N129" i="25"/>
  <c r="F146" i="25"/>
  <c r="O146" i="25" s="1"/>
  <c r="F203" i="25"/>
  <c r="L203" i="25" s="1"/>
  <c r="F242" i="25"/>
  <c r="L242" i="25" s="1"/>
  <c r="N58" i="25"/>
  <c r="N137" i="25"/>
  <c r="F164" i="25"/>
  <c r="L164" i="25" s="1"/>
  <c r="F211" i="25"/>
  <c r="F160" i="25"/>
  <c r="L160" i="25" s="1"/>
  <c r="N189" i="25"/>
  <c r="F219" i="25"/>
  <c r="L219" i="25" s="1"/>
  <c r="F39" i="25"/>
  <c r="O39" i="25" s="1"/>
  <c r="N51" i="25"/>
  <c r="F93" i="25"/>
  <c r="O93" i="25" s="1"/>
  <c r="N150" i="25"/>
  <c r="N197" i="25"/>
  <c r="N43" i="25"/>
  <c r="F73" i="25"/>
  <c r="O73" i="25" s="1"/>
  <c r="F85" i="25"/>
  <c r="O85" i="25" s="1"/>
  <c r="F128" i="25"/>
  <c r="L128" i="25" s="1"/>
  <c r="N133" i="25"/>
  <c r="F156" i="25"/>
  <c r="L156" i="25" s="1"/>
  <c r="N173" i="25"/>
  <c r="F183" i="25"/>
  <c r="L183" i="25" s="1"/>
  <c r="F195" i="25"/>
  <c r="L195" i="25" s="1"/>
  <c r="F207" i="25"/>
  <c r="L207" i="25" s="1"/>
  <c r="F70" i="25"/>
  <c r="L70" i="25" s="1"/>
  <c r="F82" i="25"/>
  <c r="L82" i="25" s="1"/>
  <c r="F108" i="25"/>
  <c r="L108" i="25" s="1"/>
  <c r="F124" i="25"/>
  <c r="L124" i="25" s="1"/>
  <c r="F140" i="25"/>
  <c r="L140" i="25" s="1"/>
  <c r="F167" i="25"/>
  <c r="L167" i="25" s="1"/>
  <c r="F179" i="25"/>
  <c r="O179" i="25" s="1"/>
  <c r="F250" i="25"/>
  <c r="L250" i="25" s="1"/>
  <c r="F227" i="25"/>
  <c r="L227" i="25" s="1"/>
  <c r="F238" i="25"/>
  <c r="F66" i="25"/>
  <c r="N81" i="25"/>
  <c r="F104" i="25"/>
  <c r="L104" i="25" s="1"/>
  <c r="F105" i="25"/>
  <c r="L105" i="25" s="1"/>
  <c r="N109" i="25"/>
  <c r="F120" i="25"/>
  <c r="L120" i="25" s="1"/>
  <c r="F121" i="25"/>
  <c r="L121" i="25" s="1"/>
  <c r="N125" i="25"/>
  <c r="F136" i="25"/>
  <c r="L136" i="25" s="1"/>
  <c r="F151" i="25"/>
  <c r="O151" i="25" s="1"/>
  <c r="N166" i="25"/>
  <c r="N217" i="25"/>
  <c r="F258" i="25"/>
  <c r="L258" i="25" s="1"/>
  <c r="N27" i="25"/>
  <c r="F23" i="25"/>
  <c r="O23" i="25" s="1"/>
  <c r="F89" i="25"/>
  <c r="O89" i="25" s="1"/>
  <c r="F117" i="25"/>
  <c r="F148" i="25"/>
  <c r="L148" i="25" s="1"/>
  <c r="F175" i="25"/>
  <c r="L175" i="25" s="1"/>
  <c r="F187" i="25"/>
  <c r="L187" i="25" s="1"/>
  <c r="F31" i="25"/>
  <c r="O31" i="25" s="1"/>
  <c r="N90" i="25"/>
  <c r="F99" i="25"/>
  <c r="O99" i="25" s="1"/>
  <c r="F113" i="25"/>
  <c r="L113" i="25" s="1"/>
  <c r="N116" i="25"/>
  <c r="F144" i="25"/>
  <c r="L144" i="25" s="1"/>
  <c r="F171" i="25"/>
  <c r="L171" i="25" s="1"/>
  <c r="F232" i="25"/>
  <c r="O232" i="25" s="1"/>
  <c r="F254" i="25"/>
  <c r="L254" i="25" s="1"/>
  <c r="O6" i="22"/>
  <c r="L6" i="22"/>
  <c r="P6" i="22" s="1"/>
  <c r="P10" i="22"/>
  <c r="Q10" i="22" s="1"/>
  <c r="L5" i="22"/>
  <c r="P5" i="22" s="1"/>
  <c r="O5" i="22"/>
  <c r="P39" i="22"/>
  <c r="S10" i="22"/>
  <c r="AA10" i="22" s="1"/>
  <c r="AE10" i="22" s="1"/>
  <c r="AF10" i="22" s="1"/>
  <c r="AG10" i="22" s="1"/>
  <c r="P11" i="22"/>
  <c r="S7" i="22"/>
  <c r="AA7" i="22" s="1"/>
  <c r="AE7" i="22" s="1"/>
  <c r="AF7" i="22" s="1"/>
  <c r="AG7" i="22" s="1"/>
  <c r="Q7" i="22"/>
  <c r="P8" i="22"/>
  <c r="Q8" i="22" s="1"/>
  <c r="O8" i="22"/>
  <c r="L8" i="22"/>
  <c r="O29" i="22"/>
  <c r="O32" i="22"/>
  <c r="L32" i="22"/>
  <c r="N34" i="22"/>
  <c r="F34" i="22"/>
  <c r="F63" i="22"/>
  <c r="N63" i="22"/>
  <c r="Q97" i="22"/>
  <c r="S97" i="22"/>
  <c r="N8" i="22"/>
  <c r="N11" i="22"/>
  <c r="P16" i="22"/>
  <c r="Q16" i="22" s="1"/>
  <c r="L16" i="22"/>
  <c r="F18" i="22"/>
  <c r="Z23" i="22"/>
  <c r="P32" i="22"/>
  <c r="O44" i="22"/>
  <c r="L49" i="22"/>
  <c r="O49" i="22"/>
  <c r="P51" i="22"/>
  <c r="L51" i="22"/>
  <c r="O52" i="22"/>
  <c r="O87" i="22"/>
  <c r="L87" i="22"/>
  <c r="P87" i="22" s="1"/>
  <c r="L25" i="22"/>
  <c r="P25" i="22" s="1"/>
  <c r="O25" i="22"/>
  <c r="L27" i="22"/>
  <c r="P27" i="22" s="1"/>
  <c r="N57" i="22"/>
  <c r="F57" i="22"/>
  <c r="N66" i="22"/>
  <c r="F66" i="22"/>
  <c r="Z71" i="22"/>
  <c r="Z80" i="22"/>
  <c r="L41" i="22"/>
  <c r="O41" i="22"/>
  <c r="P41" i="22" s="1"/>
  <c r="L43" i="22"/>
  <c r="P43" i="22" s="1"/>
  <c r="Z46" i="22"/>
  <c r="S48" i="22"/>
  <c r="AA48" i="22" s="1"/>
  <c r="Z54" i="22"/>
  <c r="N91" i="22"/>
  <c r="F91" i="22"/>
  <c r="L98" i="22"/>
  <c r="P98" i="22" s="1"/>
  <c r="O98" i="22"/>
  <c r="Z141" i="22"/>
  <c r="N144" i="22"/>
  <c r="F144" i="22"/>
  <c r="L58" i="22"/>
  <c r="O58" i="22"/>
  <c r="P58" i="22" s="1"/>
  <c r="L117" i="22"/>
  <c r="O117" i="22"/>
  <c r="F15" i="22"/>
  <c r="F19" i="22"/>
  <c r="N19" i="22"/>
  <c r="P21" i="22"/>
  <c r="Q21" i="22" s="1"/>
  <c r="O21" i="22"/>
  <c r="O24" i="22"/>
  <c r="L24" i="22"/>
  <c r="N26" i="22"/>
  <c r="F26" i="22"/>
  <c r="L33" i="22"/>
  <c r="O33" i="22"/>
  <c r="L35" i="22"/>
  <c r="N49" i="22"/>
  <c r="P49" i="22" s="1"/>
  <c r="P56" i="22"/>
  <c r="Z64" i="22"/>
  <c r="O69" i="22"/>
  <c r="N106" i="22"/>
  <c r="F106" i="22"/>
  <c r="Z128" i="22"/>
  <c r="L9" i="22"/>
  <c r="O20" i="22"/>
  <c r="P20" i="22" s="1"/>
  <c r="S30" i="22"/>
  <c r="AA30" i="22" s="1"/>
  <c r="O89" i="22"/>
  <c r="L89" i="22"/>
  <c r="O9" i="22"/>
  <c r="P9" i="22" s="1"/>
  <c r="O17" i="22"/>
  <c r="L17" i="22"/>
  <c r="P17" i="22" s="1"/>
  <c r="P24" i="22"/>
  <c r="P28" i="22"/>
  <c r="Q28" i="22" s="1"/>
  <c r="P40" i="22"/>
  <c r="N50" i="22"/>
  <c r="F50" i="22"/>
  <c r="O102" i="22"/>
  <c r="L102" i="22"/>
  <c r="AA22" i="22"/>
  <c r="N25" i="22"/>
  <c r="L29" i="22"/>
  <c r="P29" i="22" s="1"/>
  <c r="AF86" i="22"/>
  <c r="AE86" i="22"/>
  <c r="AG86" i="22"/>
  <c r="N42" i="22"/>
  <c r="F42" i="22"/>
  <c r="S46" i="22"/>
  <c r="AA46" i="22" s="1"/>
  <c r="S54" i="22"/>
  <c r="AA54" i="22" s="1"/>
  <c r="S101" i="22"/>
  <c r="AA101" i="22" s="1"/>
  <c r="O27" i="22"/>
  <c r="O36" i="22"/>
  <c r="P36" i="22" s="1"/>
  <c r="N67" i="22"/>
  <c r="F67" i="22"/>
  <c r="F13" i="22"/>
  <c r="P14" i="22"/>
  <c r="Q14" i="22" s="1"/>
  <c r="S16" i="22"/>
  <c r="AA16" i="22" s="1"/>
  <c r="AE16" i="22" s="1"/>
  <c r="AF16" i="22" s="1"/>
  <c r="AG16" i="22" s="1"/>
  <c r="L21" i="22"/>
  <c r="S22" i="22"/>
  <c r="O28" i="22"/>
  <c r="Z30" i="22"/>
  <c r="N33" i="22"/>
  <c r="O35" i="22"/>
  <c r="L37" i="22"/>
  <c r="P37" i="22" s="1"/>
  <c r="S38" i="22"/>
  <c r="AA38" i="22" s="1"/>
  <c r="P44" i="22"/>
  <c r="Q44" i="22" s="1"/>
  <c r="S45" i="22"/>
  <c r="AA45" i="22" s="1"/>
  <c r="Z47" i="22"/>
  <c r="P52" i="22"/>
  <c r="Q52" i="22" s="1"/>
  <c r="S53" i="22"/>
  <c r="AA53" i="22" s="1"/>
  <c r="Z55" i="22"/>
  <c r="L93" i="22"/>
  <c r="P93" i="22" s="1"/>
  <c r="O93" i="22"/>
  <c r="L100" i="22"/>
  <c r="Z103" i="22"/>
  <c r="O111" i="22"/>
  <c r="L111" i="22"/>
  <c r="P111" i="22" s="1"/>
  <c r="N58" i="22"/>
  <c r="O61" i="22"/>
  <c r="P61" i="22" s="1"/>
  <c r="P69" i="22"/>
  <c r="Q69" i="22" s="1"/>
  <c r="O73" i="22"/>
  <c r="L73" i="22"/>
  <c r="N75" i="22"/>
  <c r="F75" i="22"/>
  <c r="Z88" i="22"/>
  <c r="O110" i="22"/>
  <c r="L110" i="22"/>
  <c r="AA119" i="22"/>
  <c r="Z119" i="22"/>
  <c r="O135" i="22"/>
  <c r="L135" i="22"/>
  <c r="P135" i="22" s="1"/>
  <c r="N27" i="22"/>
  <c r="N35" i="22"/>
  <c r="P35" i="22" s="1"/>
  <c r="N43" i="22"/>
  <c r="P73" i="22"/>
  <c r="P77" i="22"/>
  <c r="Q77" i="22" s="1"/>
  <c r="O81" i="22"/>
  <c r="P81" i="22" s="1"/>
  <c r="L81" i="22"/>
  <c r="N83" i="22"/>
  <c r="F83" i="22"/>
  <c r="F103" i="22"/>
  <c r="N103" i="22"/>
  <c r="AG109" i="22"/>
  <c r="AF109" i="22"/>
  <c r="AE109" i="22"/>
  <c r="L138" i="22"/>
  <c r="P138" i="22" s="1"/>
  <c r="O138" i="22"/>
  <c r="F151" i="22"/>
  <c r="N151" i="22"/>
  <c r="AF209" i="22"/>
  <c r="AG209" i="22"/>
  <c r="AE209" i="22"/>
  <c r="L68" i="22"/>
  <c r="P68" i="22" s="1"/>
  <c r="Z79" i="22"/>
  <c r="P89" i="22"/>
  <c r="P108" i="22"/>
  <c r="Q108" i="22" s="1"/>
  <c r="L108" i="22"/>
  <c r="O108" i="22"/>
  <c r="O139" i="22"/>
  <c r="L139" i="22"/>
  <c r="L23" i="22"/>
  <c r="P23" i="22" s="1"/>
  <c r="L31" i="22"/>
  <c r="P31" i="22" s="1"/>
  <c r="L39" i="22"/>
  <c r="L47" i="22"/>
  <c r="P47" i="22" s="1"/>
  <c r="L55" i="22"/>
  <c r="P55" i="22" s="1"/>
  <c r="L74" i="22"/>
  <c r="P74" i="22" s="1"/>
  <c r="O74" i="22"/>
  <c r="L76" i="22"/>
  <c r="L79" i="22"/>
  <c r="P79" i="22" s="1"/>
  <c r="O85" i="22"/>
  <c r="P85" i="22" s="1"/>
  <c r="Z87" i="22"/>
  <c r="Z104" i="22"/>
  <c r="N115" i="22"/>
  <c r="F115" i="22"/>
  <c r="F60" i="22"/>
  <c r="N60" i="22"/>
  <c r="P62" i="22"/>
  <c r="Q62" i="22" s="1"/>
  <c r="S71" i="22"/>
  <c r="AA71" i="22" s="1"/>
  <c r="P78" i="22"/>
  <c r="Q78" i="22" s="1"/>
  <c r="L82" i="22"/>
  <c r="O82" i="22"/>
  <c r="P84" i="22"/>
  <c r="Q84" i="22" s="1"/>
  <c r="L84" i="22"/>
  <c r="L105" i="22"/>
  <c r="P105" i="22" s="1"/>
  <c r="O105" i="22"/>
  <c r="O59" i="22"/>
  <c r="P59" i="22" s="1"/>
  <c r="P65" i="22"/>
  <c r="O68" i="22"/>
  <c r="L70" i="22"/>
  <c r="P70" i="22" s="1"/>
  <c r="Z72" i="22"/>
  <c r="P82" i="22"/>
  <c r="Q82" i="22" s="1"/>
  <c r="L90" i="22"/>
  <c r="P90" i="22" s="1"/>
  <c r="O90" i="22"/>
  <c r="L92" i="22"/>
  <c r="P92" i="22" s="1"/>
  <c r="O113" i="22"/>
  <c r="P113" i="22" s="1"/>
  <c r="L113" i="22"/>
  <c r="P149" i="22"/>
  <c r="N71" i="22"/>
  <c r="P71" i="22" s="1"/>
  <c r="Q71" i="22" s="1"/>
  <c r="N79" i="22"/>
  <c r="N87" i="22"/>
  <c r="P94" i="22"/>
  <c r="P117" i="22"/>
  <c r="Q117" i="22" s="1"/>
  <c r="O121" i="22"/>
  <c r="L121" i="22"/>
  <c r="P121" i="22" s="1"/>
  <c r="N123" i="22"/>
  <c r="F123" i="22"/>
  <c r="S137" i="22"/>
  <c r="AA137" i="22" s="1"/>
  <c r="Z156" i="22"/>
  <c r="F64" i="22"/>
  <c r="N68" i="22"/>
  <c r="F72" i="22"/>
  <c r="N76" i="22"/>
  <c r="P76" i="22" s="1"/>
  <c r="F80" i="22"/>
  <c r="N84" i="22"/>
  <c r="F88" i="22"/>
  <c r="N92" i="22"/>
  <c r="F95" i="22"/>
  <c r="AA97" i="22"/>
  <c r="N99" i="22"/>
  <c r="F99" i="22"/>
  <c r="Z111" i="22"/>
  <c r="S126" i="22"/>
  <c r="AA126" i="22" s="1"/>
  <c r="O129" i="22"/>
  <c r="L129" i="22"/>
  <c r="P129" i="22" s="1"/>
  <c r="N131" i="22"/>
  <c r="F131" i="22"/>
  <c r="Q142" i="22"/>
  <c r="S142" i="22"/>
  <c r="AA142" i="22" s="1"/>
  <c r="L145" i="22"/>
  <c r="P145" i="22" s="1"/>
  <c r="O145" i="22"/>
  <c r="P102" i="22"/>
  <c r="Q102" i="22" s="1"/>
  <c r="P110" i="22"/>
  <c r="Q110" i="22" s="1"/>
  <c r="L114" i="22"/>
  <c r="O114" i="22"/>
  <c r="L116" i="22"/>
  <c r="P116" i="22" s="1"/>
  <c r="L119" i="22"/>
  <c r="O125" i="22"/>
  <c r="P125" i="22" s="1"/>
  <c r="Z127" i="22"/>
  <c r="Z157" i="22"/>
  <c r="L201" i="22"/>
  <c r="O201" i="22"/>
  <c r="P201" i="22" s="1"/>
  <c r="P114" i="22"/>
  <c r="Q114" i="22" s="1"/>
  <c r="P119" i="22"/>
  <c r="Q119" i="22" s="1"/>
  <c r="L122" i="22"/>
  <c r="O122" i="22"/>
  <c r="L124" i="22"/>
  <c r="P124" i="22" s="1"/>
  <c r="L127" i="22"/>
  <c r="O133" i="22"/>
  <c r="P133" i="22" s="1"/>
  <c r="L143" i="22"/>
  <c r="P143" i="22"/>
  <c r="Q143" i="22" s="1"/>
  <c r="O143" i="22"/>
  <c r="Z148" i="22"/>
  <c r="O154" i="22"/>
  <c r="Z95" i="22"/>
  <c r="P101" i="22"/>
  <c r="Q101" i="22" s="1"/>
  <c r="N107" i="22"/>
  <c r="F107" i="22"/>
  <c r="Z112" i="22"/>
  <c r="S119" i="22"/>
  <c r="P122" i="22"/>
  <c r="Q122" i="22" s="1"/>
  <c r="P126" i="22"/>
  <c r="Q126" i="22" s="1"/>
  <c r="P127" i="22"/>
  <c r="Q127" i="22" s="1"/>
  <c r="L130" i="22"/>
  <c r="O130" i="22"/>
  <c r="L132" i="22"/>
  <c r="P132" i="22" s="1"/>
  <c r="L162" i="22"/>
  <c r="O162" i="22"/>
  <c r="P170" i="22"/>
  <c r="S187" i="22"/>
  <c r="Q187" i="22"/>
  <c r="N114" i="22"/>
  <c r="O116" i="22"/>
  <c r="L118" i="22"/>
  <c r="P118" i="22" s="1"/>
  <c r="Z120" i="22"/>
  <c r="P130" i="22"/>
  <c r="Q130" i="22" s="1"/>
  <c r="P134" i="22"/>
  <c r="Q134" i="22" s="1"/>
  <c r="S139" i="22"/>
  <c r="AA139" i="22" s="1"/>
  <c r="L153" i="22"/>
  <c r="P153" i="22" s="1"/>
  <c r="O153" i="22"/>
  <c r="Z165" i="22"/>
  <c r="Q226" i="22"/>
  <c r="S226" i="22"/>
  <c r="AA226" i="22" s="1"/>
  <c r="F229" i="22"/>
  <c r="N229" i="22"/>
  <c r="N111" i="22"/>
  <c r="N119" i="22"/>
  <c r="N127" i="22"/>
  <c r="N135" i="22"/>
  <c r="F140" i="22"/>
  <c r="N140" i="22"/>
  <c r="O141" i="22"/>
  <c r="L141" i="22"/>
  <c r="P141" i="22" s="1"/>
  <c r="S146" i="22"/>
  <c r="AA146" i="22" s="1"/>
  <c r="P154" i="22"/>
  <c r="Q154" i="22" s="1"/>
  <c r="N159" i="22"/>
  <c r="S164" i="22"/>
  <c r="AA164" i="22" s="1"/>
  <c r="L167" i="22"/>
  <c r="O167" i="22"/>
  <c r="P167" i="22" s="1"/>
  <c r="N171" i="22"/>
  <c r="F171" i="22"/>
  <c r="Z188" i="22"/>
  <c r="N191" i="22"/>
  <c r="F191" i="22"/>
  <c r="F96" i="22"/>
  <c r="N100" i="22"/>
  <c r="P100" i="22" s="1"/>
  <c r="F104" i="22"/>
  <c r="N108" i="22"/>
  <c r="F112" i="22"/>
  <c r="N116" i="22"/>
  <c r="F120" i="22"/>
  <c r="N124" i="22"/>
  <c r="F128" i="22"/>
  <c r="N132" i="22"/>
  <c r="P137" i="22"/>
  <c r="Q137" i="22" s="1"/>
  <c r="P147" i="22"/>
  <c r="Q147" i="22" s="1"/>
  <c r="O158" i="22"/>
  <c r="L158" i="22"/>
  <c r="P158" i="22" s="1"/>
  <c r="N160" i="22"/>
  <c r="F160" i="22"/>
  <c r="Z169" i="22"/>
  <c r="P139" i="22"/>
  <c r="Q139" i="22" s="1"/>
  <c r="P162" i="22"/>
  <c r="Q162" i="22" s="1"/>
  <c r="S163" i="22"/>
  <c r="AA163" i="22" s="1"/>
  <c r="O172" i="22"/>
  <c r="P172" i="22" s="1"/>
  <c r="L172" i="22"/>
  <c r="AA203" i="22"/>
  <c r="Z203" i="22"/>
  <c r="O220" i="22"/>
  <c r="L220" i="22"/>
  <c r="N136" i="22"/>
  <c r="F136" i="22"/>
  <c r="Z149" i="22"/>
  <c r="O166" i="22"/>
  <c r="L166" i="22"/>
  <c r="P166" i="22" s="1"/>
  <c r="N168" i="22"/>
  <c r="F168" i="22"/>
  <c r="N175" i="22"/>
  <c r="F175" i="22"/>
  <c r="S203" i="22"/>
  <c r="Q203" i="22"/>
  <c r="P146" i="22"/>
  <c r="Q146" i="22" s="1"/>
  <c r="S147" i="22"/>
  <c r="AA147" i="22" s="1"/>
  <c r="L159" i="22"/>
  <c r="P159" i="22"/>
  <c r="Q159" i="22" s="1"/>
  <c r="O159" i="22"/>
  <c r="L161" i="22"/>
  <c r="P161" i="22" s="1"/>
  <c r="Z164" i="22"/>
  <c r="P190" i="22"/>
  <c r="O197" i="22"/>
  <c r="L197" i="22"/>
  <c r="Z137" i="22"/>
  <c r="O150" i="22"/>
  <c r="L150" i="22"/>
  <c r="P150" i="22" s="1"/>
  <c r="N152" i="22"/>
  <c r="F152" i="22"/>
  <c r="L155" i="22"/>
  <c r="P155" i="22" s="1"/>
  <c r="L164" i="22"/>
  <c r="P164" i="22" s="1"/>
  <c r="Q164" i="22" s="1"/>
  <c r="N220" i="22"/>
  <c r="N148" i="22"/>
  <c r="P148" i="22" s="1"/>
  <c r="N156" i="22"/>
  <c r="P156" i="22" s="1"/>
  <c r="N164" i="22"/>
  <c r="P173" i="22"/>
  <c r="L176" i="22"/>
  <c r="P176" i="22" s="1"/>
  <c r="L182" i="22"/>
  <c r="P182" i="22" s="1"/>
  <c r="O182" i="22"/>
  <c r="P192" i="22"/>
  <c r="Q192" i="22" s="1"/>
  <c r="P197" i="22"/>
  <c r="N199" i="22"/>
  <c r="F199" i="22"/>
  <c r="P202" i="22"/>
  <c r="Q202" i="22" s="1"/>
  <c r="O216" i="22"/>
  <c r="L216" i="22"/>
  <c r="Z235" i="22"/>
  <c r="N246" i="22"/>
  <c r="F246" i="22"/>
  <c r="N259" i="22"/>
  <c r="F259" i="22"/>
  <c r="Z180" i="22"/>
  <c r="O189" i="22"/>
  <c r="L189" i="22"/>
  <c r="P189" i="22" s="1"/>
  <c r="AA195" i="22"/>
  <c r="Z195" i="22"/>
  <c r="Q218" i="22"/>
  <c r="S218" i="22"/>
  <c r="AA218" i="22" s="1"/>
  <c r="P224" i="22"/>
  <c r="Q224" i="22" s="1"/>
  <c r="S232" i="22"/>
  <c r="AG240" i="22"/>
  <c r="AF240" i="22"/>
  <c r="AE240" i="22"/>
  <c r="Q257" i="22"/>
  <c r="S257" i="22"/>
  <c r="AA257" i="22" s="1"/>
  <c r="O181" i="22"/>
  <c r="P181" i="22" s="1"/>
  <c r="L181" i="22"/>
  <c r="AA187" i="22"/>
  <c r="Z187" i="22"/>
  <c r="S195" i="22"/>
  <c r="Q195" i="22"/>
  <c r="S202" i="22"/>
  <c r="AA202" i="22" s="1"/>
  <c r="Z204" i="22"/>
  <c r="P216" i="22"/>
  <c r="Q216" i="22" s="1"/>
  <c r="S221" i="22"/>
  <c r="AA221" i="22" s="1"/>
  <c r="Q221" i="22"/>
  <c r="O260" i="22"/>
  <c r="L260" i="22"/>
  <c r="L149" i="22"/>
  <c r="L157" i="22"/>
  <c r="P157" i="22" s="1"/>
  <c r="L165" i="22"/>
  <c r="P165" i="22" s="1"/>
  <c r="L170" i="22"/>
  <c r="O176" i="22"/>
  <c r="L179" i="22"/>
  <c r="P179" i="22" s="1"/>
  <c r="N183" i="22"/>
  <c r="F183" i="22"/>
  <c r="L193" i="22"/>
  <c r="P193" i="22"/>
  <c r="Q193" i="22" s="1"/>
  <c r="L194" i="22"/>
  <c r="P194" i="22" s="1"/>
  <c r="L198" i="22"/>
  <c r="P198" i="22" s="1"/>
  <c r="O198" i="22"/>
  <c r="L207" i="22"/>
  <c r="P207" i="22" s="1"/>
  <c r="O207" i="22"/>
  <c r="O211" i="22"/>
  <c r="L211" i="22"/>
  <c r="P211" i="22" s="1"/>
  <c r="O244" i="22"/>
  <c r="L244" i="22"/>
  <c r="F169" i="22"/>
  <c r="L174" i="22"/>
  <c r="O174" i="22"/>
  <c r="F177" i="22"/>
  <c r="Z196" i="22"/>
  <c r="O205" i="22"/>
  <c r="L205" i="22"/>
  <c r="P217" i="22"/>
  <c r="O225" i="22"/>
  <c r="L225" i="22"/>
  <c r="P225" i="22" s="1"/>
  <c r="S237" i="22"/>
  <c r="Q237" i="22"/>
  <c r="Z171" i="22"/>
  <c r="L178" i="22"/>
  <c r="P178" i="22" s="1"/>
  <c r="S184" i="22"/>
  <c r="AA184" i="22" s="1"/>
  <c r="L185" i="22"/>
  <c r="P185" i="22"/>
  <c r="Q185" i="22" s="1"/>
  <c r="L186" i="22"/>
  <c r="P186" i="22" s="1"/>
  <c r="L190" i="22"/>
  <c r="O190" i="22"/>
  <c r="P200" i="22"/>
  <c r="Q200" i="22" s="1"/>
  <c r="P205" i="22"/>
  <c r="L245" i="22"/>
  <c r="O245" i="22"/>
  <c r="P245" i="22" s="1"/>
  <c r="S215" i="22"/>
  <c r="AA215" i="22" s="1"/>
  <c r="S216" i="22"/>
  <c r="AA216" i="22" s="1"/>
  <c r="O219" i="22"/>
  <c r="L219" i="22"/>
  <c r="P219" i="22" s="1"/>
  <c r="P220" i="22"/>
  <c r="O228" i="22"/>
  <c r="P228" i="22" s="1"/>
  <c r="L228" i="22"/>
  <c r="N235" i="22"/>
  <c r="F235" i="22"/>
  <c r="P247" i="22"/>
  <c r="Q247" i="22" s="1"/>
  <c r="P255" i="22"/>
  <c r="Q255" i="22" s="1"/>
  <c r="F180" i="22"/>
  <c r="F188" i="22"/>
  <c r="F196" i="22"/>
  <c r="F204" i="22"/>
  <c r="F206" i="22"/>
  <c r="N212" i="22"/>
  <c r="O213" i="22"/>
  <c r="P213" i="22" s="1"/>
  <c r="S214" i="22"/>
  <c r="AA214" i="22" s="1"/>
  <c r="S224" i="22"/>
  <c r="AA224" i="22" s="1"/>
  <c r="O227" i="22"/>
  <c r="L227" i="22"/>
  <c r="P227" i="22" s="1"/>
  <c r="Z240" i="22"/>
  <c r="Z243" i="22"/>
  <c r="P250" i="22"/>
  <c r="L210" i="22"/>
  <c r="Z210" i="22"/>
  <c r="N219" i="22"/>
  <c r="N228" i="22"/>
  <c r="Z232" i="22"/>
  <c r="AA237" i="22"/>
  <c r="P242" i="22"/>
  <c r="S248" i="22"/>
  <c r="AA248" i="22" s="1"/>
  <c r="P249" i="22"/>
  <c r="N251" i="22"/>
  <c r="F251" i="22"/>
  <c r="S255" i="22"/>
  <c r="AA255" i="22" s="1"/>
  <c r="Z256" i="22"/>
  <c r="P260" i="22"/>
  <c r="S208" i="22"/>
  <c r="AA208" i="22" s="1"/>
  <c r="P215" i="22"/>
  <c r="Q215" i="22" s="1"/>
  <c r="Z216" i="22"/>
  <c r="L217" i="22"/>
  <c r="Z218" i="22"/>
  <c r="Z225" i="22"/>
  <c r="P231" i="22"/>
  <c r="Q231" i="22" s="1"/>
  <c r="O231" i="22"/>
  <c r="AA232" i="22"/>
  <c r="O236" i="22"/>
  <c r="L236" i="22"/>
  <c r="P236" i="22" s="1"/>
  <c r="O241" i="22"/>
  <c r="P241" i="22" s="1"/>
  <c r="L241" i="22"/>
  <c r="O253" i="22"/>
  <c r="O254" i="22"/>
  <c r="P254" i="22" s="1"/>
  <c r="L254" i="22"/>
  <c r="P210" i="22"/>
  <c r="P214" i="22"/>
  <c r="Q214" i="22" s="1"/>
  <c r="P223" i="22"/>
  <c r="Q223" i="22" s="1"/>
  <c r="P234" i="22"/>
  <c r="O238" i="22"/>
  <c r="P238" i="22" s="1"/>
  <c r="L238" i="22"/>
  <c r="P258" i="22"/>
  <c r="L261" i="22"/>
  <c r="O212" i="22"/>
  <c r="P212" i="22" s="1"/>
  <c r="L212" i="22"/>
  <c r="P222" i="22"/>
  <c r="Q222" i="22" s="1"/>
  <c r="Z227" i="22"/>
  <c r="F230" i="22"/>
  <c r="O233" i="22"/>
  <c r="L233" i="22"/>
  <c r="P233" i="22" s="1"/>
  <c r="N243" i="22"/>
  <c r="F243" i="22"/>
  <c r="O252" i="22"/>
  <c r="L252" i="22"/>
  <c r="P252" i="22" s="1"/>
  <c r="N253" i="22"/>
  <c r="P253" i="22" s="1"/>
  <c r="O256" i="22"/>
  <c r="P256" i="22" s="1"/>
  <c r="N261" i="22"/>
  <c r="P261" i="22" s="1"/>
  <c r="N236" i="22"/>
  <c r="O239" i="22"/>
  <c r="P239" i="22" s="1"/>
  <c r="N244" i="22"/>
  <c r="P244" i="22" s="1"/>
  <c r="O247" i="22"/>
  <c r="N252" i="22"/>
  <c r="N260" i="22"/>
  <c r="N19" i="25"/>
  <c r="L147" i="25"/>
  <c r="O147" i="25"/>
  <c r="L86" i="25"/>
  <c r="O86" i="25"/>
  <c r="N4" i="25"/>
  <c r="N77" i="25"/>
  <c r="N112" i="25"/>
  <c r="N127" i="25"/>
  <c r="L58" i="25"/>
  <c r="O58" i="25"/>
  <c r="L94" i="25"/>
  <c r="O94" i="25"/>
  <c r="F101" i="25"/>
  <c r="L101" i="25" s="1"/>
  <c r="F131" i="25"/>
  <c r="L131" i="25" s="1"/>
  <c r="F135" i="25"/>
  <c r="L135" i="25" s="1"/>
  <c r="F139" i="25"/>
  <c r="L139" i="25" s="1"/>
  <c r="L62" i="25"/>
  <c r="O62" i="25"/>
  <c r="O121" i="25"/>
  <c r="P121" i="25" s="1"/>
  <c r="S121" i="25" s="1"/>
  <c r="W121" i="25" s="1"/>
  <c r="L78" i="25"/>
  <c r="O78" i="25"/>
  <c r="N86" i="25"/>
  <c r="L90" i="25"/>
  <c r="O90" i="25"/>
  <c r="N147" i="25"/>
  <c r="N61" i="25"/>
  <c r="N16" i="25"/>
  <c r="N65" i="25"/>
  <c r="L74" i="25"/>
  <c r="O74" i="25"/>
  <c r="L100" i="25"/>
  <c r="O100" i="25"/>
  <c r="L109" i="25"/>
  <c r="O109" i="25"/>
  <c r="L125" i="25"/>
  <c r="O125" i="25"/>
  <c r="L129" i="25"/>
  <c r="O129" i="25"/>
  <c r="L133" i="25"/>
  <c r="O133" i="25"/>
  <c r="L137" i="25"/>
  <c r="O137" i="25"/>
  <c r="N152" i="25"/>
  <c r="N162" i="25"/>
  <c r="N169" i="25"/>
  <c r="N177" i="25"/>
  <c r="N185" i="25"/>
  <c r="N193" i="25"/>
  <c r="N201" i="25"/>
  <c r="N213" i="25"/>
  <c r="N205" i="25"/>
  <c r="N221" i="25"/>
  <c r="N225" i="25"/>
  <c r="N229" i="25"/>
  <c r="N233" i="25"/>
  <c r="N236" i="25"/>
  <c r="N240" i="25"/>
  <c r="N244" i="25"/>
  <c r="N248" i="25"/>
  <c r="N252" i="25"/>
  <c r="N256" i="25"/>
  <c r="N62" i="25"/>
  <c r="N69" i="25"/>
  <c r="N78" i="25"/>
  <c r="N94" i="25"/>
  <c r="F260" i="25"/>
  <c r="O260" i="25" s="1"/>
  <c r="O132" i="25"/>
  <c r="P132" i="25" s="1"/>
  <c r="L7" i="25"/>
  <c r="O7" i="25"/>
  <c r="L11" i="25"/>
  <c r="O11" i="25"/>
  <c r="O6" i="25"/>
  <c r="L6" i="25"/>
  <c r="O4" i="25"/>
  <c r="N7" i="25"/>
  <c r="N11" i="25"/>
  <c r="O12" i="25"/>
  <c r="P12" i="25" s="1"/>
  <c r="N6" i="25"/>
  <c r="F10" i="25"/>
  <c r="F14" i="25"/>
  <c r="F17" i="25"/>
  <c r="F21" i="25"/>
  <c r="F25" i="25"/>
  <c r="F29" i="25"/>
  <c r="F33" i="25"/>
  <c r="F37" i="25"/>
  <c r="F41" i="25"/>
  <c r="F45" i="25"/>
  <c r="F49" i="25"/>
  <c r="F53" i="25"/>
  <c r="F5" i="25"/>
  <c r="L8" i="25"/>
  <c r="F9" i="25"/>
  <c r="F13" i="25"/>
  <c r="L16" i="25"/>
  <c r="L19" i="25"/>
  <c r="F20" i="25"/>
  <c r="F24" i="25"/>
  <c r="L27" i="25"/>
  <c r="F28" i="25"/>
  <c r="F32" i="25"/>
  <c r="L35" i="25"/>
  <c r="F36" i="25"/>
  <c r="F40" i="25"/>
  <c r="L43" i="25"/>
  <c r="F44" i="25"/>
  <c r="F48" i="25"/>
  <c r="L51" i="25"/>
  <c r="F52" i="25"/>
  <c r="O57" i="25"/>
  <c r="P57" i="25" s="1"/>
  <c r="Q57" i="25" s="1"/>
  <c r="N59" i="25"/>
  <c r="F59" i="25"/>
  <c r="O61" i="25"/>
  <c r="N63" i="25"/>
  <c r="F63" i="25"/>
  <c r="N64" i="25"/>
  <c r="F64" i="25"/>
  <c r="O65" i="25"/>
  <c r="L65" i="25"/>
  <c r="F15" i="25"/>
  <c r="F18" i="25"/>
  <c r="F22" i="25"/>
  <c r="F26" i="25"/>
  <c r="F30" i="25"/>
  <c r="F34" i="25"/>
  <c r="F38" i="25"/>
  <c r="F42" i="25"/>
  <c r="F46" i="25"/>
  <c r="F50" i="25"/>
  <c r="F54" i="25"/>
  <c r="N55" i="25"/>
  <c r="F55" i="25"/>
  <c r="F56" i="25"/>
  <c r="F60" i="25"/>
  <c r="N68" i="25"/>
  <c r="F68" i="25"/>
  <c r="O69" i="25"/>
  <c r="L69" i="25"/>
  <c r="F67" i="25"/>
  <c r="F71" i="25"/>
  <c r="F75" i="25"/>
  <c r="F79" i="25"/>
  <c r="F83" i="25"/>
  <c r="F87" i="25"/>
  <c r="F91" i="25"/>
  <c r="F95" i="25"/>
  <c r="F96" i="25"/>
  <c r="N98" i="25"/>
  <c r="F98" i="25"/>
  <c r="L77" i="25"/>
  <c r="L81" i="25"/>
  <c r="O97" i="25"/>
  <c r="N102" i="25"/>
  <c r="F102" i="25"/>
  <c r="N106" i="25"/>
  <c r="F106" i="25"/>
  <c r="N110" i="25"/>
  <c r="F110" i="25"/>
  <c r="O112" i="25"/>
  <c r="N114" i="25"/>
  <c r="F114" i="25"/>
  <c r="O116" i="25"/>
  <c r="N118" i="25"/>
  <c r="F118" i="25"/>
  <c r="N122" i="25"/>
  <c r="F122" i="25"/>
  <c r="N126" i="25"/>
  <c r="F126" i="25"/>
  <c r="L127" i="25"/>
  <c r="O127" i="25"/>
  <c r="N130" i="25"/>
  <c r="F130" i="25"/>
  <c r="F72" i="25"/>
  <c r="F76" i="25"/>
  <c r="F80" i="25"/>
  <c r="F84" i="25"/>
  <c r="F88" i="25"/>
  <c r="F92" i="25"/>
  <c r="F103" i="25"/>
  <c r="F107" i="25"/>
  <c r="F111" i="25"/>
  <c r="F115" i="25"/>
  <c r="F119" i="25"/>
  <c r="F123" i="25"/>
  <c r="N141" i="25"/>
  <c r="F141" i="25"/>
  <c r="N159" i="25"/>
  <c r="F159" i="25"/>
  <c r="F134" i="25"/>
  <c r="F138" i="25"/>
  <c r="O140" i="25"/>
  <c r="P140" i="25" s="1"/>
  <c r="F142" i="25"/>
  <c r="F143" i="25"/>
  <c r="N145" i="25"/>
  <c r="F145" i="25"/>
  <c r="O152" i="25"/>
  <c r="N163" i="25"/>
  <c r="F163" i="25"/>
  <c r="N174" i="25"/>
  <c r="F174" i="25"/>
  <c r="N149" i="25"/>
  <c r="F149" i="25"/>
  <c r="L150" i="25"/>
  <c r="P150" i="25" s="1"/>
  <c r="Q150" i="25" s="1"/>
  <c r="N154" i="25"/>
  <c r="F154" i="25"/>
  <c r="N155" i="25"/>
  <c r="F155" i="25"/>
  <c r="O156" i="25"/>
  <c r="O173" i="25"/>
  <c r="L173" i="25"/>
  <c r="L158" i="25"/>
  <c r="P158" i="25" s="1"/>
  <c r="L162" i="25"/>
  <c r="L166" i="25"/>
  <c r="O171" i="25"/>
  <c r="N172" i="25"/>
  <c r="F172" i="25"/>
  <c r="N180" i="25"/>
  <c r="F180" i="25"/>
  <c r="O169" i="25"/>
  <c r="L169" i="25"/>
  <c r="N170" i="25"/>
  <c r="F170" i="25"/>
  <c r="O177" i="25"/>
  <c r="L177" i="25"/>
  <c r="N178" i="25"/>
  <c r="F178" i="25"/>
  <c r="F153" i="25"/>
  <c r="F157" i="25"/>
  <c r="F161" i="25"/>
  <c r="F165" i="25"/>
  <c r="N168" i="25"/>
  <c r="F168" i="25"/>
  <c r="O175" i="25"/>
  <c r="N176" i="25"/>
  <c r="F176" i="25"/>
  <c r="O209" i="25"/>
  <c r="L209" i="25"/>
  <c r="N210" i="25"/>
  <c r="F210" i="25"/>
  <c r="O213" i="25"/>
  <c r="L213" i="25"/>
  <c r="L181" i="25"/>
  <c r="P181" i="25" s="1"/>
  <c r="Q181" i="25" s="1"/>
  <c r="F182" i="25"/>
  <c r="L185" i="25"/>
  <c r="F186" i="25"/>
  <c r="L189" i="25"/>
  <c r="P189" i="25" s="1"/>
  <c r="F190" i="25"/>
  <c r="L193" i="25"/>
  <c r="F194" i="25"/>
  <c r="L197" i="25"/>
  <c r="F198" i="25"/>
  <c r="L201" i="25"/>
  <c r="F202" i="25"/>
  <c r="O203" i="25"/>
  <c r="P203" i="25" s="1"/>
  <c r="Q203" i="25" s="1"/>
  <c r="L205" i="25"/>
  <c r="F206" i="25"/>
  <c r="N208" i="25"/>
  <c r="F208" i="25"/>
  <c r="F184" i="25"/>
  <c r="F188" i="25"/>
  <c r="F192" i="25"/>
  <c r="F196" i="25"/>
  <c r="F200" i="25"/>
  <c r="F204" i="25"/>
  <c r="L211" i="25"/>
  <c r="O211" i="25"/>
  <c r="N212" i="25"/>
  <c r="F212" i="25"/>
  <c r="L238" i="25"/>
  <c r="O238" i="25"/>
  <c r="F214" i="25"/>
  <c r="L217" i="25"/>
  <c r="P217" i="25" s="1"/>
  <c r="F218" i="25"/>
  <c r="L221" i="25"/>
  <c r="F222" i="25"/>
  <c r="L225" i="25"/>
  <c r="P225" i="25" s="1"/>
  <c r="F226" i="25"/>
  <c r="L229" i="25"/>
  <c r="F230" i="25"/>
  <c r="N231" i="25"/>
  <c r="F231" i="25"/>
  <c r="L233" i="25"/>
  <c r="O236" i="25"/>
  <c r="L236" i="25"/>
  <c r="N237" i="25"/>
  <c r="F237" i="25"/>
  <c r="L234" i="25"/>
  <c r="O234" i="25"/>
  <c r="N235" i="25"/>
  <c r="F235" i="25"/>
  <c r="F216" i="25"/>
  <c r="F220" i="25"/>
  <c r="F224" i="25"/>
  <c r="F228" i="25"/>
  <c r="L240" i="25"/>
  <c r="P240" i="25" s="1"/>
  <c r="F241" i="25"/>
  <c r="L244" i="25"/>
  <c r="F245" i="25"/>
  <c r="L248" i="25"/>
  <c r="F249" i="25"/>
  <c r="L252" i="25"/>
  <c r="F253" i="25"/>
  <c r="L256" i="25"/>
  <c r="F257" i="25"/>
  <c r="L260" i="25"/>
  <c r="P260" i="25" s="1"/>
  <c r="F239" i="25"/>
  <c r="F243" i="25"/>
  <c r="F247" i="25"/>
  <c r="F251" i="25"/>
  <c r="F255" i="25"/>
  <c r="F259" i="25"/>
  <c r="K27" i="15"/>
  <c r="BQ27" i="15" s="1"/>
  <c r="K26" i="15"/>
  <c r="BQ26" i="15" s="1"/>
  <c r="K25" i="15"/>
  <c r="BQ25" i="15" s="1"/>
  <c r="K24" i="15"/>
  <c r="BQ24" i="15" s="1"/>
  <c r="K23" i="15"/>
  <c r="BQ23" i="15" s="1"/>
  <c r="K22" i="15"/>
  <c r="BQ22" i="15" s="1"/>
  <c r="K21" i="15"/>
  <c r="BQ21" i="15" s="1"/>
  <c r="K20" i="15"/>
  <c r="BQ20" i="15" s="1"/>
  <c r="K19" i="15"/>
  <c r="BQ19" i="15" s="1"/>
  <c r="K18" i="15"/>
  <c r="BQ18" i="15" s="1"/>
  <c r="K17" i="15"/>
  <c r="BQ17" i="15" s="1"/>
  <c r="K16" i="15"/>
  <c r="BQ16" i="15" s="1"/>
  <c r="K15" i="15"/>
  <c r="BQ15" i="15" s="1"/>
  <c r="K14" i="15"/>
  <c r="BQ14" i="15" s="1"/>
  <c r="K13" i="15"/>
  <c r="BQ13" i="15" s="1"/>
  <c r="K12" i="15"/>
  <c r="BQ12" i="15" s="1"/>
  <c r="K11" i="15"/>
  <c r="BQ11" i="15" s="1"/>
  <c r="K10" i="15"/>
  <c r="BQ10" i="15" s="1"/>
  <c r="K9" i="15"/>
  <c r="BQ9" i="15" s="1"/>
  <c r="K8" i="15"/>
  <c r="BQ8" i="15" s="1"/>
  <c r="K7" i="15"/>
  <c r="BQ7" i="15" s="1"/>
  <c r="K6" i="15"/>
  <c r="BQ6" i="15" s="1"/>
  <c r="BQ15" i="18"/>
  <c r="BW15" i="18" s="1"/>
  <c r="BQ11" i="18"/>
  <c r="BS11" i="18" s="1"/>
  <c r="BQ6" i="18"/>
  <c r="BV15" i="18"/>
  <c r="BU11" i="18"/>
  <c r="BT11" i="18"/>
  <c r="K16" i="18"/>
  <c r="BQ16" i="18" s="1"/>
  <c r="BW16" i="18" s="1"/>
  <c r="K15" i="18"/>
  <c r="K14" i="18"/>
  <c r="BQ14" i="18" s="1"/>
  <c r="K13" i="18"/>
  <c r="BQ13" i="18" s="1"/>
  <c r="K12" i="18"/>
  <c r="BQ12" i="18" s="1"/>
  <c r="BU12" i="18" s="1"/>
  <c r="K11" i="18"/>
  <c r="K10" i="18"/>
  <c r="BQ10" i="18" s="1"/>
  <c r="BW10" i="18" s="1"/>
  <c r="K9" i="18"/>
  <c r="BQ9" i="18" s="1"/>
  <c r="BW9" i="18" s="1"/>
  <c r="K8" i="18"/>
  <c r="BQ8" i="18" s="1"/>
  <c r="BW8" i="18" s="1"/>
  <c r="K7" i="18"/>
  <c r="BQ7" i="18" s="1"/>
  <c r="K6" i="18"/>
  <c r="D3" i="23"/>
  <c r="J27" i="15"/>
  <c r="BJ27" i="15" s="1"/>
  <c r="I27" i="15"/>
  <c r="BC27" i="15"/>
  <c r="H27" i="15"/>
  <c r="AV27" i="15"/>
  <c r="F27" i="15"/>
  <c r="AH27" i="15" s="1"/>
  <c r="G27" i="15"/>
  <c r="AO27" i="15" s="1"/>
  <c r="E27" i="15"/>
  <c r="AA27" i="15"/>
  <c r="D27" i="15"/>
  <c r="T27" i="15" s="1"/>
  <c r="C27" i="15"/>
  <c r="M27" i="15" s="1"/>
  <c r="J26" i="15"/>
  <c r="BJ26" i="15" s="1"/>
  <c r="I26" i="15"/>
  <c r="BC26" i="15" s="1"/>
  <c r="H26" i="15"/>
  <c r="AV26" i="15" s="1"/>
  <c r="F26" i="15"/>
  <c r="AH26" i="15" s="1"/>
  <c r="G26" i="15"/>
  <c r="AO26" i="15" s="1"/>
  <c r="E26" i="15"/>
  <c r="AA26" i="15"/>
  <c r="D26" i="15"/>
  <c r="T26" i="15" s="1"/>
  <c r="C26" i="15"/>
  <c r="M26" i="15" s="1"/>
  <c r="J25" i="15"/>
  <c r="BJ25" i="15" s="1"/>
  <c r="I25" i="15"/>
  <c r="BC25" i="15" s="1"/>
  <c r="H25" i="15"/>
  <c r="AV25" i="15" s="1"/>
  <c r="F25" i="15"/>
  <c r="AH25" i="15"/>
  <c r="G25" i="15"/>
  <c r="AO25" i="15" s="1"/>
  <c r="E25" i="15"/>
  <c r="AA25" i="15" s="1"/>
  <c r="D25" i="15"/>
  <c r="T25" i="15" s="1"/>
  <c r="C25" i="15"/>
  <c r="M25" i="15" s="1"/>
  <c r="J24" i="15"/>
  <c r="BJ24" i="15" s="1"/>
  <c r="I24" i="15"/>
  <c r="BC24" i="15"/>
  <c r="H24" i="15"/>
  <c r="AV24" i="15" s="1"/>
  <c r="F24" i="15"/>
  <c r="AH24" i="15" s="1"/>
  <c r="G24" i="15"/>
  <c r="AO24" i="15" s="1"/>
  <c r="E24" i="15"/>
  <c r="AA24" i="15" s="1"/>
  <c r="D24" i="15"/>
  <c r="T24" i="15" s="1"/>
  <c r="C24" i="15"/>
  <c r="M24" i="15" s="1"/>
  <c r="J23" i="15"/>
  <c r="BJ23" i="15" s="1"/>
  <c r="I23" i="15"/>
  <c r="BC23" i="15" s="1"/>
  <c r="H23" i="15"/>
  <c r="AV23" i="15" s="1"/>
  <c r="F23" i="15"/>
  <c r="AH23" i="15" s="1"/>
  <c r="G23" i="15"/>
  <c r="AO23" i="15" s="1"/>
  <c r="E23" i="15"/>
  <c r="AA23" i="15" s="1"/>
  <c r="D23" i="15"/>
  <c r="T23" i="15" s="1"/>
  <c r="C23" i="15"/>
  <c r="M23" i="15"/>
  <c r="J22" i="15"/>
  <c r="BJ22" i="15" s="1"/>
  <c r="I22" i="15"/>
  <c r="BC22" i="15" s="1"/>
  <c r="H22" i="15"/>
  <c r="AV22" i="15" s="1"/>
  <c r="F22" i="15"/>
  <c r="AH22" i="15"/>
  <c r="G22" i="15"/>
  <c r="AO22" i="15" s="1"/>
  <c r="E22" i="15"/>
  <c r="AA22" i="15" s="1"/>
  <c r="D22" i="15"/>
  <c r="T22" i="15" s="1"/>
  <c r="C22" i="15"/>
  <c r="M22" i="15" s="1"/>
  <c r="J21" i="15"/>
  <c r="BJ21" i="15" s="1"/>
  <c r="I21" i="15"/>
  <c r="BC21" i="15"/>
  <c r="H21" i="15"/>
  <c r="AV21" i="15" s="1"/>
  <c r="F21" i="15"/>
  <c r="AH21" i="15" s="1"/>
  <c r="G21" i="15"/>
  <c r="AO21" i="15" s="1"/>
  <c r="E21" i="15"/>
  <c r="AA21" i="15" s="1"/>
  <c r="D21" i="15"/>
  <c r="T21" i="15" s="1"/>
  <c r="C21" i="15"/>
  <c r="M21" i="15" s="1"/>
  <c r="J20" i="15"/>
  <c r="BJ20" i="15" s="1"/>
  <c r="I20" i="15"/>
  <c r="BC20" i="15"/>
  <c r="H20" i="15"/>
  <c r="AV20" i="15" s="1"/>
  <c r="F20" i="15"/>
  <c r="AH20" i="15"/>
  <c r="G20" i="15"/>
  <c r="AO20" i="15" s="1"/>
  <c r="E20" i="15"/>
  <c r="AA20" i="15" s="1"/>
  <c r="D20" i="15"/>
  <c r="T20" i="15" s="1"/>
  <c r="C20" i="15"/>
  <c r="M20" i="15"/>
  <c r="J19" i="15"/>
  <c r="BJ19" i="15" s="1"/>
  <c r="I19" i="15"/>
  <c r="BC19" i="15" s="1"/>
  <c r="H19" i="15"/>
  <c r="AV19" i="15" s="1"/>
  <c r="F19" i="15"/>
  <c r="AH19" i="15"/>
  <c r="G19" i="15"/>
  <c r="AO19" i="15" s="1"/>
  <c r="E19" i="15"/>
  <c r="AA19" i="15" s="1"/>
  <c r="D19" i="15"/>
  <c r="T19" i="15" s="1"/>
  <c r="C19" i="15"/>
  <c r="M19" i="15"/>
  <c r="J18" i="15"/>
  <c r="BJ18" i="15" s="1"/>
  <c r="I18" i="15"/>
  <c r="BC18" i="15"/>
  <c r="H18" i="15"/>
  <c r="AV18" i="15" s="1"/>
  <c r="F18" i="15"/>
  <c r="AH18" i="15"/>
  <c r="G18" i="15"/>
  <c r="AO18" i="15" s="1"/>
  <c r="E18" i="15"/>
  <c r="AA18" i="15" s="1"/>
  <c r="D18" i="15"/>
  <c r="T18" i="15" s="1"/>
  <c r="C18" i="15"/>
  <c r="M18" i="15" s="1"/>
  <c r="J17" i="15"/>
  <c r="BJ17" i="15" s="1"/>
  <c r="I17" i="15"/>
  <c r="BC17" i="15" s="1"/>
  <c r="H17" i="15"/>
  <c r="AV17" i="15" s="1"/>
  <c r="F17" i="15"/>
  <c r="AH17" i="15"/>
  <c r="G17" i="15"/>
  <c r="AO17" i="15" s="1"/>
  <c r="E17" i="15"/>
  <c r="AA17" i="15" s="1"/>
  <c r="D17" i="15"/>
  <c r="T17" i="15" s="1"/>
  <c r="C17" i="15"/>
  <c r="M17" i="15"/>
  <c r="B16" i="6"/>
  <c r="N16" i="6" s="1"/>
  <c r="N2" i="6" s="1"/>
  <c r="J4" i="21" s="1"/>
  <c r="C16" i="6"/>
  <c r="B12" i="19"/>
  <c r="C12" i="19" s="1"/>
  <c r="E6" i="21" s="1"/>
  <c r="D51" i="20"/>
  <c r="D7" i="21"/>
  <c r="E51" i="20"/>
  <c r="B8" i="21" s="1"/>
  <c r="D8" i="21" s="1"/>
  <c r="E16" i="6"/>
  <c r="F16" i="6" s="1"/>
  <c r="F4" i="21" s="1"/>
  <c r="G6" i="18"/>
  <c r="AO6" i="18"/>
  <c r="AT6" i="18"/>
  <c r="F6" i="18"/>
  <c r="AH6" i="18" s="1"/>
  <c r="AI6" i="18" s="1"/>
  <c r="H6" i="18"/>
  <c r="AV6" i="18" s="1"/>
  <c r="AY6" i="18" s="1"/>
  <c r="H7" i="18"/>
  <c r="AV7" i="18"/>
  <c r="BA7" i="18"/>
  <c r="H8" i="18"/>
  <c r="AV8" i="18" s="1"/>
  <c r="H9" i="18"/>
  <c r="AV9" i="18"/>
  <c r="H10" i="18"/>
  <c r="AV10" i="18" s="1"/>
  <c r="AZ10" i="18" s="1"/>
  <c r="H11" i="18"/>
  <c r="AV11" i="18" s="1"/>
  <c r="BB11" i="18" s="1"/>
  <c r="H12" i="18"/>
  <c r="AV12" i="18"/>
  <c r="H13" i="18"/>
  <c r="AV13" i="18" s="1"/>
  <c r="AW13" i="18" s="1"/>
  <c r="H14" i="18"/>
  <c r="AV14" i="18" s="1"/>
  <c r="H15" i="18"/>
  <c r="AV15" i="18"/>
  <c r="BB15" i="18"/>
  <c r="H16" i="18"/>
  <c r="AV16" i="18" s="1"/>
  <c r="M16" i="6"/>
  <c r="D42" i="20"/>
  <c r="D43" i="20"/>
  <c r="D12" i="20"/>
  <c r="D13" i="20"/>
  <c r="D20" i="20"/>
  <c r="D25" i="20"/>
  <c r="D26" i="20"/>
  <c r="D31" i="20"/>
  <c r="D32" i="20"/>
  <c r="D37" i="20"/>
  <c r="B12" i="12"/>
  <c r="C12" i="12"/>
  <c r="B13" i="12"/>
  <c r="C13" i="12" s="1"/>
  <c r="B14" i="12"/>
  <c r="C14" i="12"/>
  <c r="B15" i="12"/>
  <c r="C15" i="12" s="1"/>
  <c r="B16" i="12"/>
  <c r="C16" i="12"/>
  <c r="B17" i="12"/>
  <c r="C17" i="12" s="1"/>
  <c r="B18" i="12"/>
  <c r="C18" i="12"/>
  <c r="B19" i="12"/>
  <c r="C19" i="12" s="1"/>
  <c r="G19" i="12" s="1"/>
  <c r="B20" i="12"/>
  <c r="C20" i="12" s="1"/>
  <c r="B21" i="12"/>
  <c r="C21" i="12"/>
  <c r="B22" i="12"/>
  <c r="C22" i="12"/>
  <c r="D22" i="12" s="1"/>
  <c r="E22" i="12" s="1"/>
  <c r="F22" i="12"/>
  <c r="B23" i="12"/>
  <c r="C23" i="12" s="1"/>
  <c r="B24" i="12"/>
  <c r="C24" i="12"/>
  <c r="B25" i="12"/>
  <c r="C25" i="12" s="1"/>
  <c r="B26" i="12"/>
  <c r="C26" i="12"/>
  <c r="B27" i="12"/>
  <c r="C27" i="12" s="1"/>
  <c r="D27" i="12" s="1"/>
  <c r="E27" i="12"/>
  <c r="F27" i="12" s="1"/>
  <c r="B28" i="12"/>
  <c r="C28" i="12"/>
  <c r="B29" i="12"/>
  <c r="C29" i="12" s="1"/>
  <c r="G29" i="12" s="1"/>
  <c r="B30" i="12"/>
  <c r="C30" i="12"/>
  <c r="D30" i="12"/>
  <c r="E30" i="12" s="1"/>
  <c r="F30" i="12" s="1"/>
  <c r="B31" i="12"/>
  <c r="C31" i="12" s="1"/>
  <c r="B12" i="11"/>
  <c r="B13" i="11"/>
  <c r="B14" i="11"/>
  <c r="C14" i="11"/>
  <c r="B15" i="11"/>
  <c r="C15" i="11"/>
  <c r="B16" i="11"/>
  <c r="C16" i="11" s="1"/>
  <c r="B17" i="11"/>
  <c r="C17" i="11"/>
  <c r="D17" i="11"/>
  <c r="E17" i="11" s="1"/>
  <c r="F17" i="11" s="1"/>
  <c r="B18" i="11"/>
  <c r="C18" i="11"/>
  <c r="D18" i="11" s="1"/>
  <c r="E18" i="11" s="1"/>
  <c r="F18" i="11" s="1"/>
  <c r="B19" i="11"/>
  <c r="C19" i="11"/>
  <c r="B20" i="11"/>
  <c r="B21" i="11"/>
  <c r="B22" i="11"/>
  <c r="C22" i="11" s="1"/>
  <c r="B23" i="11"/>
  <c r="C23" i="11"/>
  <c r="G23" i="11"/>
  <c r="B24" i="11"/>
  <c r="C24" i="11" s="1"/>
  <c r="D24" i="11" s="1"/>
  <c r="E24" i="11"/>
  <c r="F24" i="11" s="1"/>
  <c r="B25" i="11"/>
  <c r="C25" i="11"/>
  <c r="D25" i="11"/>
  <c r="E25" i="11" s="1"/>
  <c r="F25" i="11" s="1"/>
  <c r="B26" i="11"/>
  <c r="C26" i="11"/>
  <c r="G26" i="11" s="1"/>
  <c r="B27" i="11"/>
  <c r="B28" i="11"/>
  <c r="C28" i="11"/>
  <c r="B29" i="11"/>
  <c r="B30" i="11"/>
  <c r="B31" i="11"/>
  <c r="C31" i="11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12" i="17"/>
  <c r="C12" i="17" s="1"/>
  <c r="G12" i="17"/>
  <c r="B13" i="17"/>
  <c r="C13" i="17"/>
  <c r="G13" i="17" s="1"/>
  <c r="B14" i="17"/>
  <c r="C14" i="17"/>
  <c r="B15" i="17"/>
  <c r="C15" i="17"/>
  <c r="B16" i="17"/>
  <c r="C16" i="17"/>
  <c r="D16" i="17" s="1"/>
  <c r="E16" i="17" s="1"/>
  <c r="F16" i="17" s="1"/>
  <c r="B17" i="17"/>
  <c r="C17" i="17" s="1"/>
  <c r="G17" i="17" s="1"/>
  <c r="B18" i="17"/>
  <c r="C18" i="17" s="1"/>
  <c r="B19" i="17"/>
  <c r="C19" i="17" s="1"/>
  <c r="B20" i="17"/>
  <c r="C20" i="17"/>
  <c r="D20" i="17" s="1"/>
  <c r="E20" i="17" s="1"/>
  <c r="F20" i="17"/>
  <c r="B21" i="17"/>
  <c r="C21" i="17"/>
  <c r="B22" i="17"/>
  <c r="C22" i="17"/>
  <c r="B23" i="17"/>
  <c r="C23" i="17" s="1"/>
  <c r="B24" i="17"/>
  <c r="C24" i="17"/>
  <c r="B25" i="17"/>
  <c r="C25" i="17" s="1"/>
  <c r="D25" i="17" s="1"/>
  <c r="E25" i="17" s="1"/>
  <c r="F25" i="17" s="1"/>
  <c r="B26" i="17"/>
  <c r="C26" i="17"/>
  <c r="D26" i="17"/>
  <c r="E26" i="17" s="1"/>
  <c r="F26" i="17" s="1"/>
  <c r="B27" i="17"/>
  <c r="C27" i="17"/>
  <c r="B28" i="17"/>
  <c r="C28" i="17" s="1"/>
  <c r="D28" i="17" s="1"/>
  <c r="E28" i="17"/>
  <c r="F28" i="17" s="1"/>
  <c r="B29" i="17"/>
  <c r="C29" i="17" s="1"/>
  <c r="D29" i="17" s="1"/>
  <c r="E29" i="17" s="1"/>
  <c r="F29" i="17" s="1"/>
  <c r="B30" i="17"/>
  <c r="C30" i="17"/>
  <c r="B31" i="17"/>
  <c r="C31" i="17"/>
  <c r="B12" i="9"/>
  <c r="C12" i="9"/>
  <c r="G12" i="9"/>
  <c r="B13" i="9"/>
  <c r="C13" i="9"/>
  <c r="G13" i="9"/>
  <c r="B14" i="9"/>
  <c r="C14" i="9"/>
  <c r="D14" i="9" s="1"/>
  <c r="E14" i="9" s="1"/>
  <c r="F14" i="9"/>
  <c r="B15" i="9"/>
  <c r="C15" i="9"/>
  <c r="B16" i="9"/>
  <c r="C16" i="9"/>
  <c r="D16" i="9"/>
  <c r="E16" i="9" s="1"/>
  <c r="F16" i="9" s="1"/>
  <c r="B17" i="9"/>
  <c r="C17" i="9" s="1"/>
  <c r="G17" i="9" s="1"/>
  <c r="B18" i="9"/>
  <c r="C18" i="9"/>
  <c r="B19" i="9"/>
  <c r="C19" i="9" s="1"/>
  <c r="B20" i="9"/>
  <c r="C20" i="9"/>
  <c r="G20" i="9" s="1"/>
  <c r="B21" i="9"/>
  <c r="C21" i="9"/>
  <c r="D21" i="9" s="1"/>
  <c r="E21" i="9" s="1"/>
  <c r="F21" i="9" s="1"/>
  <c r="B22" i="9"/>
  <c r="C22" i="9"/>
  <c r="B23" i="9"/>
  <c r="B24" i="9"/>
  <c r="C24" i="9"/>
  <c r="G24" i="9"/>
  <c r="B25" i="9"/>
  <c r="C25" i="9" s="1"/>
  <c r="G25" i="9" s="1"/>
  <c r="B26" i="9"/>
  <c r="C26" i="9" s="1"/>
  <c r="B27" i="9"/>
  <c r="C27" i="9"/>
  <c r="B28" i="9"/>
  <c r="C28" i="9" s="1"/>
  <c r="B29" i="9"/>
  <c r="C29" i="9"/>
  <c r="D29" i="9"/>
  <c r="E29" i="9" s="1"/>
  <c r="F29" i="9" s="1"/>
  <c r="B30" i="9"/>
  <c r="C30" i="9"/>
  <c r="D30" i="9" s="1"/>
  <c r="E30" i="9" s="1"/>
  <c r="F30" i="9" s="1"/>
  <c r="B31" i="9"/>
  <c r="C31" i="9" s="1"/>
  <c r="J16" i="18"/>
  <c r="BJ16" i="18"/>
  <c r="BM16" i="18"/>
  <c r="J15" i="18"/>
  <c r="BJ15" i="18" s="1"/>
  <c r="J14" i="18"/>
  <c r="BJ14" i="18"/>
  <c r="J13" i="18"/>
  <c r="BJ13" i="18"/>
  <c r="J12" i="18"/>
  <c r="BJ12" i="18"/>
  <c r="J11" i="18"/>
  <c r="BJ11" i="18" s="1"/>
  <c r="BK11" i="18" s="1"/>
  <c r="J10" i="18"/>
  <c r="BJ10" i="18" s="1"/>
  <c r="BL10" i="18" s="1"/>
  <c r="J9" i="18"/>
  <c r="BJ9" i="18"/>
  <c r="J8" i="18"/>
  <c r="BJ8" i="18" s="1"/>
  <c r="J7" i="18"/>
  <c r="BJ7" i="18"/>
  <c r="J6" i="18"/>
  <c r="BJ6" i="18"/>
  <c r="I16" i="18"/>
  <c r="BC16" i="18"/>
  <c r="BF16" i="18"/>
  <c r="I15" i="18"/>
  <c r="BC15" i="18"/>
  <c r="I14" i="18"/>
  <c r="BC14" i="18" s="1"/>
  <c r="BF14" i="18" s="1"/>
  <c r="I13" i="18"/>
  <c r="BC13" i="18"/>
  <c r="I12" i="18"/>
  <c r="BC12" i="18" s="1"/>
  <c r="I11" i="18"/>
  <c r="BC11" i="18"/>
  <c r="I10" i="18"/>
  <c r="BC10" i="18" s="1"/>
  <c r="I9" i="18"/>
  <c r="BC9" i="18"/>
  <c r="BD9" i="18" s="1"/>
  <c r="I8" i="18"/>
  <c r="BC8" i="18"/>
  <c r="BE8" i="18" s="1"/>
  <c r="I7" i="18"/>
  <c r="BC7" i="18" s="1"/>
  <c r="I6" i="18"/>
  <c r="BC6" i="18" s="1"/>
  <c r="E16" i="18"/>
  <c r="AA16" i="18" s="1"/>
  <c r="E15" i="18"/>
  <c r="AA15" i="18"/>
  <c r="E14" i="18"/>
  <c r="AA14" i="18"/>
  <c r="E13" i="18"/>
  <c r="AA13" i="18" s="1"/>
  <c r="E12" i="18"/>
  <c r="AA12" i="18" s="1"/>
  <c r="E11" i="18"/>
  <c r="AA11" i="18"/>
  <c r="E10" i="18"/>
  <c r="AA10" i="18" s="1"/>
  <c r="E9" i="18"/>
  <c r="AA9" i="18" s="1"/>
  <c r="E8" i="18"/>
  <c r="AA8" i="18"/>
  <c r="E7" i="18"/>
  <c r="AA7" i="18" s="1"/>
  <c r="E6" i="18"/>
  <c r="AA6" i="18" s="1"/>
  <c r="D16" i="18"/>
  <c r="T16" i="18" s="1"/>
  <c r="Z16" i="18" s="1"/>
  <c r="D15" i="18"/>
  <c r="T15" i="18" s="1"/>
  <c r="D14" i="18"/>
  <c r="T14" i="18" s="1"/>
  <c r="Z14" i="18" s="1"/>
  <c r="D13" i="18"/>
  <c r="T13" i="18" s="1"/>
  <c r="Y13" i="18" s="1"/>
  <c r="D12" i="18"/>
  <c r="T12" i="18" s="1"/>
  <c r="D11" i="18"/>
  <c r="T11" i="18"/>
  <c r="D10" i="18"/>
  <c r="T10" i="18" s="1"/>
  <c r="D9" i="18"/>
  <c r="T9" i="18" s="1"/>
  <c r="V9" i="18" s="1"/>
  <c r="D8" i="18"/>
  <c r="T8" i="18" s="1"/>
  <c r="D7" i="18"/>
  <c r="T7" i="18" s="1"/>
  <c r="D6" i="18"/>
  <c r="T6" i="18"/>
  <c r="C16" i="18"/>
  <c r="M16" i="18" s="1"/>
  <c r="R16" i="18" s="1"/>
  <c r="C15" i="18"/>
  <c r="M15" i="18"/>
  <c r="C14" i="18"/>
  <c r="M14" i="18" s="1"/>
  <c r="C13" i="18"/>
  <c r="M13" i="18" s="1"/>
  <c r="C12" i="18"/>
  <c r="M12" i="18"/>
  <c r="C11" i="18"/>
  <c r="M11" i="18" s="1"/>
  <c r="C10" i="18"/>
  <c r="M10" i="18" s="1"/>
  <c r="R10" i="18" s="1"/>
  <c r="C9" i="18"/>
  <c r="M9" i="18"/>
  <c r="O9" i="18"/>
  <c r="C8" i="18"/>
  <c r="M8" i="18" s="1"/>
  <c r="C7" i="18"/>
  <c r="M7" i="18" s="1"/>
  <c r="C6" i="18"/>
  <c r="M6" i="18" s="1"/>
  <c r="S6" i="18" s="1"/>
  <c r="G16" i="18"/>
  <c r="AO16" i="18" s="1"/>
  <c r="F16" i="18"/>
  <c r="AH16" i="18"/>
  <c r="AJ16" i="18" s="1"/>
  <c r="G15" i="18"/>
  <c r="AO15" i="18" s="1"/>
  <c r="F15" i="18"/>
  <c r="AH15" i="18"/>
  <c r="AN15" i="18" s="1"/>
  <c r="G14" i="18"/>
  <c r="AO14" i="18"/>
  <c r="AS14" i="18" s="1"/>
  <c r="F14" i="18"/>
  <c r="AH14" i="18" s="1"/>
  <c r="AN14" i="18" s="1"/>
  <c r="G13" i="18"/>
  <c r="AO13" i="18" s="1"/>
  <c r="F13" i="18"/>
  <c r="AH13" i="18"/>
  <c r="AJ13" i="18" s="1"/>
  <c r="G12" i="18"/>
  <c r="AO12" i="18" s="1"/>
  <c r="F12" i="18"/>
  <c r="AH12" i="18"/>
  <c r="AK12" i="18" s="1"/>
  <c r="G11" i="18"/>
  <c r="AO11" i="18" s="1"/>
  <c r="AU11" i="18" s="1"/>
  <c r="F11" i="18"/>
  <c r="AH11" i="18" s="1"/>
  <c r="G10" i="18"/>
  <c r="AO10" i="18" s="1"/>
  <c r="AT10" i="18" s="1"/>
  <c r="F10" i="18"/>
  <c r="AH10" i="18" s="1"/>
  <c r="G9" i="18"/>
  <c r="AO9" i="18" s="1"/>
  <c r="F9" i="18"/>
  <c r="AH9" i="18" s="1"/>
  <c r="G8" i="18"/>
  <c r="AO8" i="18" s="1"/>
  <c r="F8" i="18"/>
  <c r="AH8" i="18" s="1"/>
  <c r="AL8" i="18" s="1"/>
  <c r="G7" i="18"/>
  <c r="AO7" i="18" s="1"/>
  <c r="F7" i="18"/>
  <c r="AH7" i="18" s="1"/>
  <c r="AM7" i="18" s="1"/>
  <c r="J6" i="15"/>
  <c r="BJ6" i="15" s="1"/>
  <c r="I6" i="15"/>
  <c r="BC6" i="15" s="1"/>
  <c r="H6" i="15"/>
  <c r="AV6" i="15" s="1"/>
  <c r="G6" i="15"/>
  <c r="AO6" i="15" s="1"/>
  <c r="F6" i="15"/>
  <c r="AH6" i="15" s="1"/>
  <c r="E6" i="15"/>
  <c r="AA6" i="15" s="1"/>
  <c r="D6" i="15"/>
  <c r="T6" i="15" s="1"/>
  <c r="C6" i="15"/>
  <c r="M6" i="15" s="1"/>
  <c r="G16" i="15"/>
  <c r="AO16" i="15"/>
  <c r="G15" i="15"/>
  <c r="AO15" i="15" s="1"/>
  <c r="G14" i="15"/>
  <c r="AO14" i="15" s="1"/>
  <c r="G13" i="15"/>
  <c r="AO13" i="15" s="1"/>
  <c r="G12" i="15"/>
  <c r="AO12" i="15" s="1"/>
  <c r="G11" i="15"/>
  <c r="AO11" i="15" s="1"/>
  <c r="G10" i="15"/>
  <c r="AO10" i="15" s="1"/>
  <c r="G9" i="15"/>
  <c r="AO9" i="15" s="1"/>
  <c r="G8" i="15"/>
  <c r="AO8" i="15" s="1"/>
  <c r="G7" i="15"/>
  <c r="AO7" i="15" s="1"/>
  <c r="F16" i="15"/>
  <c r="AH16" i="15" s="1"/>
  <c r="F15" i="15"/>
  <c r="AH15" i="15" s="1"/>
  <c r="F14" i="15"/>
  <c r="AH14" i="15" s="1"/>
  <c r="F13" i="15"/>
  <c r="AH13" i="15" s="1"/>
  <c r="F12" i="15"/>
  <c r="AH12" i="15" s="1"/>
  <c r="F11" i="15"/>
  <c r="AH11" i="15" s="1"/>
  <c r="F10" i="15"/>
  <c r="AH10" i="15"/>
  <c r="F9" i="15"/>
  <c r="AH9" i="15" s="1"/>
  <c r="F8" i="15"/>
  <c r="AH8" i="15" s="1"/>
  <c r="F7" i="15"/>
  <c r="AH7" i="15" s="1"/>
  <c r="C16" i="15"/>
  <c r="M16" i="15" s="1"/>
  <c r="C15" i="15"/>
  <c r="M15" i="15" s="1"/>
  <c r="C14" i="15"/>
  <c r="M14" i="15" s="1"/>
  <c r="C13" i="15"/>
  <c r="M13" i="15" s="1"/>
  <c r="C12" i="15"/>
  <c r="M12" i="15" s="1"/>
  <c r="C11" i="15"/>
  <c r="M11" i="15" s="1"/>
  <c r="C10" i="15"/>
  <c r="M10" i="15" s="1"/>
  <c r="C9" i="15"/>
  <c r="M9" i="15" s="1"/>
  <c r="C8" i="15"/>
  <c r="M8" i="15"/>
  <c r="C7" i="15"/>
  <c r="M7" i="15" s="1"/>
  <c r="H16" i="15"/>
  <c r="AV16" i="15" s="1"/>
  <c r="H15" i="15"/>
  <c r="AV15" i="15" s="1"/>
  <c r="H14" i="15"/>
  <c r="AV14" i="15"/>
  <c r="H13" i="15"/>
  <c r="AV13" i="15" s="1"/>
  <c r="H12" i="15"/>
  <c r="AV12" i="15" s="1"/>
  <c r="H11" i="15"/>
  <c r="AV11" i="15" s="1"/>
  <c r="H10" i="15"/>
  <c r="AV10" i="15"/>
  <c r="H9" i="15"/>
  <c r="AV9" i="15" s="1"/>
  <c r="H8" i="15"/>
  <c r="AV8" i="15" s="1"/>
  <c r="H7" i="15"/>
  <c r="AV7" i="15" s="1"/>
  <c r="C52" i="24"/>
  <c r="C17" i="24"/>
  <c r="B17" i="24"/>
  <c r="C16" i="24"/>
  <c r="B16" i="24"/>
  <c r="C15" i="24"/>
  <c r="B15" i="24"/>
  <c r="C14" i="24"/>
  <c r="B14" i="24"/>
  <c r="C13" i="24"/>
  <c r="B13" i="24"/>
  <c r="C12" i="24"/>
  <c r="B12" i="24"/>
  <c r="C11" i="24"/>
  <c r="B11" i="24"/>
  <c r="C10" i="24"/>
  <c r="B10" i="24"/>
  <c r="C9" i="24"/>
  <c r="B9" i="24"/>
  <c r="C8" i="24"/>
  <c r="B8" i="24"/>
  <c r="C7" i="24"/>
  <c r="B7" i="24"/>
  <c r="C6" i="24"/>
  <c r="B6" i="24"/>
  <c r="C5" i="24"/>
  <c r="B5" i="24"/>
  <c r="Y4" i="24"/>
  <c r="U4" i="24"/>
  <c r="Q4" i="24"/>
  <c r="M4" i="24"/>
  <c r="I4" i="24"/>
  <c r="D4" i="24"/>
  <c r="Y3" i="24"/>
  <c r="U3" i="24"/>
  <c r="Q3" i="24"/>
  <c r="M3" i="24"/>
  <c r="I3" i="24"/>
  <c r="D3" i="24"/>
  <c r="C53" i="23"/>
  <c r="C17" i="23"/>
  <c r="B17" i="23"/>
  <c r="C16" i="23"/>
  <c r="B16" i="23"/>
  <c r="C15" i="23"/>
  <c r="B15" i="23"/>
  <c r="C14" i="23"/>
  <c r="B14" i="23"/>
  <c r="C13" i="23"/>
  <c r="B13" i="23"/>
  <c r="C12" i="23"/>
  <c r="B12" i="23"/>
  <c r="C11" i="23"/>
  <c r="B11" i="23"/>
  <c r="C10" i="23"/>
  <c r="B10" i="23"/>
  <c r="C9" i="23"/>
  <c r="B9" i="23"/>
  <c r="C8" i="23"/>
  <c r="B8" i="23"/>
  <c r="C7" i="23"/>
  <c r="B7" i="23"/>
  <c r="C6" i="23"/>
  <c r="B6" i="23"/>
  <c r="C5" i="23"/>
  <c r="B5" i="23"/>
  <c r="Y4" i="23"/>
  <c r="U4" i="23"/>
  <c r="Q4" i="23"/>
  <c r="M4" i="23"/>
  <c r="I4" i="23"/>
  <c r="D4" i="23"/>
  <c r="Y3" i="23"/>
  <c r="U3" i="23"/>
  <c r="Q3" i="23"/>
  <c r="M3" i="23"/>
  <c r="I3" i="23"/>
  <c r="B31" i="1"/>
  <c r="C31" i="1" s="1"/>
  <c r="B30" i="1"/>
  <c r="C30" i="1"/>
  <c r="B29" i="1"/>
  <c r="C29" i="1"/>
  <c r="B28" i="1"/>
  <c r="C28" i="1"/>
  <c r="B27" i="1"/>
  <c r="C27" i="1" s="1"/>
  <c r="B26" i="1"/>
  <c r="C26" i="1"/>
  <c r="D26" i="1" s="1"/>
  <c r="E26" i="1" s="1"/>
  <c r="F26" i="1" s="1"/>
  <c r="B25" i="1"/>
  <c r="C25" i="1"/>
  <c r="B24" i="1"/>
  <c r="C24" i="1"/>
  <c r="B23" i="1"/>
  <c r="C23" i="1" s="1"/>
  <c r="B22" i="1"/>
  <c r="C22" i="1"/>
  <c r="G22" i="1"/>
  <c r="B21" i="1"/>
  <c r="C21" i="1" s="1"/>
  <c r="G21" i="1" s="1"/>
  <c r="B20" i="1"/>
  <c r="C20" i="1" s="1"/>
  <c r="B19" i="1"/>
  <c r="C19" i="1"/>
  <c r="G19" i="1"/>
  <c r="B18" i="1"/>
  <c r="C18" i="1" s="1"/>
  <c r="B17" i="1"/>
  <c r="C17" i="1"/>
  <c r="B16" i="1"/>
  <c r="C16" i="1"/>
  <c r="G16" i="1"/>
  <c r="B15" i="1"/>
  <c r="C15" i="1"/>
  <c r="G15" i="1" s="1"/>
  <c r="B14" i="1"/>
  <c r="C14" i="1"/>
  <c r="B13" i="1"/>
  <c r="C13" i="1"/>
  <c r="D13" i="1"/>
  <c r="E13" i="1"/>
  <c r="F13" i="1"/>
  <c r="B12" i="1"/>
  <c r="C12" i="1"/>
  <c r="G12" i="1"/>
  <c r="C53" i="13"/>
  <c r="W6" i="18"/>
  <c r="X6" i="18"/>
  <c r="AB6" i="18"/>
  <c r="BD6" i="18"/>
  <c r="BL6" i="18"/>
  <c r="BG8" i="18"/>
  <c r="BL8" i="18"/>
  <c r="AC10" i="18"/>
  <c r="BF10" i="18"/>
  <c r="BD11" i="18"/>
  <c r="BM11" i="18"/>
  <c r="BK12" i="18"/>
  <c r="BN12" i="18"/>
  <c r="AL13" i="18"/>
  <c r="BD13" i="18"/>
  <c r="BE13" i="18"/>
  <c r="BF13" i="18"/>
  <c r="BL13" i="18"/>
  <c r="BK13" i="18"/>
  <c r="BM14" i="18"/>
  <c r="BK14" i="18"/>
  <c r="BL14" i="18"/>
  <c r="BN14" i="18"/>
  <c r="AL15" i="18"/>
  <c r="AK15" i="18"/>
  <c r="BK16" i="18"/>
  <c r="BL16" i="18"/>
  <c r="BN16" i="18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D7" i="15"/>
  <c r="T7" i="15" s="1"/>
  <c r="E7" i="15"/>
  <c r="AA7" i="15" s="1"/>
  <c r="I7" i="15"/>
  <c r="BC7" i="15"/>
  <c r="J7" i="15"/>
  <c r="BJ7" i="15" s="1"/>
  <c r="D8" i="15"/>
  <c r="T8" i="15" s="1"/>
  <c r="E8" i="15"/>
  <c r="AA8" i="15" s="1"/>
  <c r="I8" i="15"/>
  <c r="BC8" i="15" s="1"/>
  <c r="J8" i="15"/>
  <c r="BJ8" i="15" s="1"/>
  <c r="D9" i="15"/>
  <c r="T9" i="15" s="1"/>
  <c r="E9" i="15"/>
  <c r="AA9" i="15" s="1"/>
  <c r="I9" i="15"/>
  <c r="BC9" i="15" s="1"/>
  <c r="J9" i="15"/>
  <c r="BJ9" i="15"/>
  <c r="D10" i="15"/>
  <c r="T10" i="15" s="1"/>
  <c r="E10" i="15"/>
  <c r="I10" i="15"/>
  <c r="BC10" i="15" s="1"/>
  <c r="J10" i="15"/>
  <c r="BJ10" i="15" s="1"/>
  <c r="AA10" i="15"/>
  <c r="D11" i="15"/>
  <c r="T11" i="15" s="1"/>
  <c r="E11" i="15"/>
  <c r="AA11" i="15"/>
  <c r="I11" i="15"/>
  <c r="BC11" i="15" s="1"/>
  <c r="J11" i="15"/>
  <c r="BJ11" i="15" s="1"/>
  <c r="D12" i="15"/>
  <c r="T12" i="15" s="1"/>
  <c r="E12" i="15"/>
  <c r="AA12" i="15" s="1"/>
  <c r="I12" i="15"/>
  <c r="BC12" i="15" s="1"/>
  <c r="J12" i="15"/>
  <c r="BJ12" i="15" s="1"/>
  <c r="D13" i="15"/>
  <c r="T13" i="15" s="1"/>
  <c r="E13" i="15"/>
  <c r="AA13" i="15"/>
  <c r="I13" i="15"/>
  <c r="BC13" i="15"/>
  <c r="J13" i="15"/>
  <c r="BJ13" i="15" s="1"/>
  <c r="D14" i="15"/>
  <c r="T14" i="15" s="1"/>
  <c r="E14" i="15"/>
  <c r="AA14" i="15" s="1"/>
  <c r="I14" i="15"/>
  <c r="BC14" i="15" s="1"/>
  <c r="J14" i="15"/>
  <c r="BJ14" i="15" s="1"/>
  <c r="D15" i="15"/>
  <c r="T15" i="15" s="1"/>
  <c r="E15" i="15"/>
  <c r="AA15" i="15"/>
  <c r="I15" i="15"/>
  <c r="BC15" i="15" s="1"/>
  <c r="J15" i="15"/>
  <c r="BJ15" i="15" s="1"/>
  <c r="D16" i="15"/>
  <c r="T16" i="15" s="1"/>
  <c r="E16" i="15"/>
  <c r="AA16" i="15" s="1"/>
  <c r="I16" i="15"/>
  <c r="BC16" i="15"/>
  <c r="J16" i="15"/>
  <c r="BJ16" i="15" s="1"/>
  <c r="B6" i="4"/>
  <c r="B10" i="4"/>
  <c r="H3" i="16"/>
  <c r="H4" i="16"/>
  <c r="G7" i="16"/>
  <c r="G8" i="16"/>
  <c r="G9" i="16"/>
  <c r="G10" i="16"/>
  <c r="G11" i="16"/>
  <c r="G15" i="16"/>
  <c r="G17" i="16"/>
  <c r="G20" i="16"/>
  <c r="G12" i="16"/>
  <c r="G13" i="16"/>
  <c r="G14" i="16"/>
  <c r="G16" i="16"/>
  <c r="G18" i="16"/>
  <c r="G19" i="16"/>
  <c r="G21" i="16"/>
  <c r="G22" i="16"/>
  <c r="G23" i="16"/>
  <c r="G24" i="16"/>
  <c r="G25" i="16"/>
  <c r="G26" i="16"/>
  <c r="F28" i="16"/>
  <c r="G28" i="16" s="1"/>
  <c r="E29" i="16"/>
  <c r="F29" i="16" s="1"/>
  <c r="G29" i="16" s="1"/>
  <c r="E30" i="16"/>
  <c r="F30" i="16" s="1"/>
  <c r="G30" i="16" s="1"/>
  <c r="E31" i="16"/>
  <c r="F31" i="16" s="1"/>
  <c r="G31" i="16" s="1"/>
  <c r="F33" i="16"/>
  <c r="C9" i="1"/>
  <c r="D9" i="21"/>
  <c r="D10" i="21"/>
  <c r="D11" i="21"/>
  <c r="D12" i="21"/>
  <c r="D13" i="21"/>
  <c r="D14" i="21"/>
  <c r="D15" i="21"/>
  <c r="D16" i="21"/>
  <c r="D17" i="21"/>
  <c r="D18" i="21"/>
  <c r="J18" i="21" s="1"/>
  <c r="D19" i="21"/>
  <c r="D20" i="21"/>
  <c r="D21" i="21"/>
  <c r="D22" i="21"/>
  <c r="D23" i="21"/>
  <c r="D24" i="21"/>
  <c r="D25" i="21"/>
  <c r="D26" i="21"/>
  <c r="J26" i="21" s="1"/>
  <c r="D27" i="21"/>
  <c r="D28" i="21"/>
  <c r="E52" i="21"/>
  <c r="E12" i="20"/>
  <c r="E13" i="20"/>
  <c r="E20" i="20"/>
  <c r="E25" i="20"/>
  <c r="E26" i="20"/>
  <c r="E31" i="20"/>
  <c r="E32" i="20"/>
  <c r="E37" i="20"/>
  <c r="E42" i="20"/>
  <c r="E43" i="20"/>
  <c r="B19" i="19"/>
  <c r="C9" i="9" s="1"/>
  <c r="G9" i="9" s="1"/>
  <c r="B26" i="19"/>
  <c r="C26" i="19" s="1"/>
  <c r="G6" i="21" s="1"/>
  <c r="B33" i="19"/>
  <c r="B39" i="19"/>
  <c r="C39" i="19" s="1"/>
  <c r="B45" i="19"/>
  <c r="C45" i="19" s="1"/>
  <c r="C9" i="12"/>
  <c r="G9" i="12" s="1"/>
  <c r="D4" i="6"/>
  <c r="F4" i="6"/>
  <c r="H4" i="6"/>
  <c r="J4" i="6"/>
  <c r="L4" i="6"/>
  <c r="N4" i="6"/>
  <c r="O4" i="6"/>
  <c r="D5" i="6"/>
  <c r="F5" i="6"/>
  <c r="H5" i="6"/>
  <c r="J5" i="6"/>
  <c r="L5" i="6"/>
  <c r="N5" i="6"/>
  <c r="O5" i="6"/>
  <c r="D6" i="6"/>
  <c r="F6" i="6"/>
  <c r="H6" i="6"/>
  <c r="J6" i="6"/>
  <c r="L6" i="6"/>
  <c r="N6" i="6"/>
  <c r="O6" i="6"/>
  <c r="D7" i="6"/>
  <c r="F7" i="6"/>
  <c r="H7" i="6"/>
  <c r="J7" i="6"/>
  <c r="L7" i="6"/>
  <c r="N7" i="6"/>
  <c r="O7" i="6"/>
  <c r="D8" i="6"/>
  <c r="F8" i="6"/>
  <c r="H8" i="6"/>
  <c r="J8" i="6"/>
  <c r="L8" i="6"/>
  <c r="N8" i="6"/>
  <c r="O8" i="6"/>
  <c r="D9" i="6"/>
  <c r="F9" i="6"/>
  <c r="H9" i="6"/>
  <c r="J9" i="6"/>
  <c r="L9" i="6"/>
  <c r="N9" i="6"/>
  <c r="O9" i="6"/>
  <c r="D10" i="6"/>
  <c r="F10" i="6"/>
  <c r="H10" i="6"/>
  <c r="J10" i="6"/>
  <c r="L10" i="6"/>
  <c r="N10" i="6"/>
  <c r="O10" i="6"/>
  <c r="D11" i="6"/>
  <c r="F11" i="6"/>
  <c r="H11" i="6"/>
  <c r="J11" i="6"/>
  <c r="L11" i="6"/>
  <c r="N11" i="6"/>
  <c r="O11" i="6"/>
  <c r="D12" i="6"/>
  <c r="F12" i="6"/>
  <c r="H12" i="6"/>
  <c r="J12" i="6"/>
  <c r="L12" i="6"/>
  <c r="N12" i="6"/>
  <c r="O12" i="6"/>
  <c r="D13" i="6"/>
  <c r="F13" i="6"/>
  <c r="H13" i="6"/>
  <c r="J13" i="6"/>
  <c r="L13" i="6"/>
  <c r="N13" i="6"/>
  <c r="O13" i="6"/>
  <c r="D14" i="6"/>
  <c r="F14" i="6"/>
  <c r="H14" i="6"/>
  <c r="J14" i="6"/>
  <c r="L14" i="6"/>
  <c r="N14" i="6"/>
  <c r="O14" i="6"/>
  <c r="D15" i="6"/>
  <c r="F15" i="6"/>
  <c r="H15" i="6"/>
  <c r="J15" i="6"/>
  <c r="L15" i="6"/>
  <c r="N15" i="6"/>
  <c r="O15" i="6"/>
  <c r="G16" i="6"/>
  <c r="H16" i="6"/>
  <c r="G4" i="21" s="1"/>
  <c r="I16" i="6"/>
  <c r="J16" i="6" s="1"/>
  <c r="J2" i="6" s="1"/>
  <c r="K16" i="6"/>
  <c r="C17" i="6"/>
  <c r="C5" i="1" s="1"/>
  <c r="E17" i="6"/>
  <c r="C5" i="9"/>
  <c r="G17" i="6"/>
  <c r="C5" i="17" s="1"/>
  <c r="M17" i="6"/>
  <c r="C5" i="12" s="1"/>
  <c r="BL15" i="18"/>
  <c r="BM15" i="18"/>
  <c r="BN15" i="18"/>
  <c r="AK7" i="18"/>
  <c r="AL7" i="18"/>
  <c r="AI7" i="18"/>
  <c r="AJ7" i="18"/>
  <c r="BD15" i="18"/>
  <c r="BE15" i="18"/>
  <c r="BF15" i="18"/>
  <c r="BG15" i="18"/>
  <c r="BG14" i="18"/>
  <c r="AK11" i="18"/>
  <c r="AI11" i="18"/>
  <c r="AJ11" i="18"/>
  <c r="AL11" i="18"/>
  <c r="B17" i="6"/>
  <c r="BE14" i="18"/>
  <c r="AI14" i="18"/>
  <c r="AJ14" i="18"/>
  <c r="AK14" i="18"/>
  <c r="AL14" i="18"/>
  <c r="AI16" i="18"/>
  <c r="AK16" i="18"/>
  <c r="O10" i="18"/>
  <c r="Q10" i="18"/>
  <c r="N10" i="18"/>
  <c r="P10" i="18"/>
  <c r="D9" i="12"/>
  <c r="X14" i="18"/>
  <c r="U13" i="18"/>
  <c r="V13" i="18"/>
  <c r="W13" i="18"/>
  <c r="X13" i="18"/>
  <c r="W16" i="18"/>
  <c r="AB12" i="18"/>
  <c r="AD12" i="18"/>
  <c r="BK15" i="18"/>
  <c r="U14" i="18"/>
  <c r="AJ15" i="18"/>
  <c r="BM12" i="18"/>
  <c r="BE11" i="18"/>
  <c r="BG11" i="18"/>
  <c r="X9" i="18"/>
  <c r="BE7" i="18"/>
  <c r="BG7" i="18"/>
  <c r="Q6" i="18"/>
  <c r="AI15" i="18"/>
  <c r="BG13" i="18"/>
  <c r="AI13" i="18"/>
  <c r="BL12" i="18"/>
  <c r="AI12" i="18"/>
  <c r="BK6" i="18"/>
  <c r="BM6" i="18"/>
  <c r="BN6" i="18"/>
  <c r="U9" i="18"/>
  <c r="W9" i="18"/>
  <c r="AB9" i="18"/>
  <c r="AE9" i="18"/>
  <c r="BN13" i="18"/>
  <c r="BL11" i="18"/>
  <c r="BM13" i="18"/>
  <c r="U6" i="18"/>
  <c r="V6" i="18"/>
  <c r="BF11" i="18"/>
  <c r="BK10" i="18"/>
  <c r="AD9" i="18"/>
  <c r="BK8" i="18"/>
  <c r="BM8" i="18"/>
  <c r="BN8" i="18"/>
  <c r="AL6" i="18"/>
  <c r="P6" i="18"/>
  <c r="AC6" i="18"/>
  <c r="G30" i="1"/>
  <c r="D30" i="1"/>
  <c r="E30" i="1"/>
  <c r="F30" i="1" s="1"/>
  <c r="C6" i="12"/>
  <c r="G18" i="12"/>
  <c r="D26" i="12"/>
  <c r="E26" i="12" s="1"/>
  <c r="F26" i="12" s="1"/>
  <c r="D31" i="12"/>
  <c r="E31" i="12" s="1"/>
  <c r="F31" i="12" s="1"/>
  <c r="AM9" i="18"/>
  <c r="BV12" i="18"/>
  <c r="BS10" i="18"/>
  <c r="BT13" i="18"/>
  <c r="BR9" i="18"/>
  <c r="BT10" i="18"/>
  <c r="BU10" i="18"/>
  <c r="BV10" i="18"/>
  <c r="BS12" i="18"/>
  <c r="BR10" i="18"/>
  <c r="BT12" i="18"/>
  <c r="BR8" i="18"/>
  <c r="BS9" i="18"/>
  <c r="BR16" i="18"/>
  <c r="BS8" i="18"/>
  <c r="BT9" i="18"/>
  <c r="BS16" i="18"/>
  <c r="BR6" i="18"/>
  <c r="BS7" i="18"/>
  <c r="BT8" i="18"/>
  <c r="BU9" i="18"/>
  <c r="BR14" i="18"/>
  <c r="BS15" i="18"/>
  <c r="BT16" i="18"/>
  <c r="BS6" i="18"/>
  <c r="BT7" i="18"/>
  <c r="BU8" i="18"/>
  <c r="BV9" i="18"/>
  <c r="BR13" i="18"/>
  <c r="BS14" i="18"/>
  <c r="BT15" i="18"/>
  <c r="BU16" i="18"/>
  <c r="BT6" i="18"/>
  <c r="BU7" i="18"/>
  <c r="BV8" i="18"/>
  <c r="BR12" i="18"/>
  <c r="BS13" i="18"/>
  <c r="BT14" i="18"/>
  <c r="BU15" i="18"/>
  <c r="BV16" i="18"/>
  <c r="AC14" i="18"/>
  <c r="AB14" i="18"/>
  <c r="AD14" i="18"/>
  <c r="AE14" i="18"/>
  <c r="Z10" i="18"/>
  <c r="V10" i="18"/>
  <c r="W10" i="18"/>
  <c r="X10" i="18"/>
  <c r="U10" i="18"/>
  <c r="Y11" i="18"/>
  <c r="U11" i="18"/>
  <c r="Z11" i="18"/>
  <c r="W11" i="18"/>
  <c r="V11" i="18"/>
  <c r="X11" i="18"/>
  <c r="AG15" i="18"/>
  <c r="AC15" i="18"/>
  <c r="AB15" i="18"/>
  <c r="AD15" i="18"/>
  <c r="AE15" i="18"/>
  <c r="O7" i="18"/>
  <c r="N7" i="18"/>
  <c r="P7" i="18"/>
  <c r="Q7" i="18"/>
  <c r="R12" i="18"/>
  <c r="O12" i="18"/>
  <c r="P12" i="18"/>
  <c r="N12" i="18"/>
  <c r="Q12" i="18"/>
  <c r="Y7" i="18"/>
  <c r="U7" i="18"/>
  <c r="X7" i="18"/>
  <c r="W7" i="18"/>
  <c r="Z7" i="18"/>
  <c r="V7" i="18"/>
  <c r="AG11" i="18"/>
  <c r="AC11" i="18"/>
  <c r="AB11" i="18"/>
  <c r="AE11" i="18"/>
  <c r="AD11" i="18"/>
  <c r="BN7" i="18"/>
  <c r="BK7" i="18"/>
  <c r="BL7" i="18"/>
  <c r="BM7" i="18"/>
  <c r="BE12" i="18"/>
  <c r="BD12" i="18"/>
  <c r="BG12" i="18"/>
  <c r="BF12" i="18"/>
  <c r="R14" i="18"/>
  <c r="N14" i="18"/>
  <c r="Q14" i="18"/>
  <c r="S14" i="18"/>
  <c r="O14" i="18"/>
  <c r="P14" i="18"/>
  <c r="BK9" i="18"/>
  <c r="BL9" i="18"/>
  <c r="BN9" i="18"/>
  <c r="BM9" i="18"/>
  <c r="P15" i="18"/>
  <c r="Q15" i="18"/>
  <c r="N15" i="18"/>
  <c r="O15" i="18"/>
  <c r="AF8" i="18"/>
  <c r="AG8" i="18"/>
  <c r="AD8" i="18"/>
  <c r="AC8" i="18"/>
  <c r="AE8" i="18"/>
  <c r="AB8" i="18"/>
  <c r="BM10" i="18"/>
  <c r="N16" i="18"/>
  <c r="X16" i="18"/>
  <c r="BE16" i="18"/>
  <c r="U16" i="18"/>
  <c r="V12" i="18"/>
  <c r="BF9" i="18"/>
  <c r="S16" i="18"/>
  <c r="N6" i="18"/>
  <c r="BN10" i="18"/>
  <c r="W12" i="18"/>
  <c r="AI8" i="18"/>
  <c r="AC12" i="18"/>
  <c r="W14" i="18"/>
  <c r="AE10" i="18"/>
  <c r="BF8" i="18"/>
  <c r="AK6" i="18"/>
  <c r="AS6" i="18"/>
  <c r="AN9" i="18"/>
  <c r="AL9" i="18"/>
  <c r="AJ12" i="18"/>
  <c r="AE12" i="18"/>
  <c r="V14" i="18"/>
  <c r="AL16" i="18"/>
  <c r="BD16" i="18"/>
  <c r="BD14" i="18"/>
  <c r="AK13" i="18"/>
  <c r="BN11" i="18"/>
  <c r="BG10" i="18"/>
  <c r="Q9" i="18"/>
  <c r="BD8" i="18"/>
  <c r="AJ6" i="18"/>
  <c r="AG10" i="18"/>
  <c r="Q16" i="18"/>
  <c r="P9" i="18"/>
  <c r="AK8" i="18"/>
  <c r="V16" i="18"/>
  <c r="BG16" i="18"/>
  <c r="AK9" i="18"/>
  <c r="X12" i="18"/>
  <c r="AJ8" i="18"/>
  <c r="BG9" i="18"/>
  <c r="O6" i="18"/>
  <c r="P16" i="18"/>
  <c r="AL12" i="18"/>
  <c r="N9" i="18"/>
  <c r="BE9" i="18"/>
  <c r="O16" i="18"/>
  <c r="AT14" i="18"/>
  <c r="BA11" i="18"/>
  <c r="G27" i="12"/>
  <c r="D19" i="12"/>
  <c r="E19" i="12" s="1"/>
  <c r="F19" i="12" s="1"/>
  <c r="G31" i="12"/>
  <c r="D25" i="12"/>
  <c r="E25" i="12"/>
  <c r="F25" i="12"/>
  <c r="D16" i="12"/>
  <c r="E16" i="12"/>
  <c r="F16" i="12" s="1"/>
  <c r="G23" i="12"/>
  <c r="D9" i="9"/>
  <c r="G26" i="12"/>
  <c r="D9" i="1"/>
  <c r="G9" i="1"/>
  <c r="L16" i="6"/>
  <c r="L2" i="6"/>
  <c r="I4" i="21" s="1"/>
  <c r="K17" i="6"/>
  <c r="C5" i="11" s="1"/>
  <c r="I17" i="6"/>
  <c r="H2" i="6"/>
  <c r="C6" i="17" s="1"/>
  <c r="B14" i="4"/>
  <c r="AF14" i="18"/>
  <c r="AG14" i="18"/>
  <c r="BH6" i="18"/>
  <c r="BI6" i="18"/>
  <c r="BO15" i="18"/>
  <c r="BP15" i="18"/>
  <c r="BP14" i="18"/>
  <c r="BO14" i="18"/>
  <c r="BH14" i="18"/>
  <c r="BI14" i="18"/>
  <c r="BO9" i="18"/>
  <c r="BP9" i="18"/>
  <c r="AM8" i="18"/>
  <c r="AN8" i="18"/>
  <c r="AN12" i="18"/>
  <c r="AM12" i="18"/>
  <c r="AN16" i="18"/>
  <c r="AM16" i="18"/>
  <c r="BH8" i="18"/>
  <c r="BI8" i="18"/>
  <c r="BI9" i="18"/>
  <c r="BH9" i="18"/>
  <c r="Y9" i="18"/>
  <c r="Z9" i="18"/>
  <c r="BH10" i="18"/>
  <c r="BI10" i="18"/>
  <c r="BO11" i="18"/>
  <c r="BP11" i="18"/>
  <c r="Z6" i="18"/>
  <c r="Y6" i="18"/>
  <c r="BA16" i="18"/>
  <c r="AZ16" i="18"/>
  <c r="AY16" i="18"/>
  <c r="AX16" i="18"/>
  <c r="AW16" i="18"/>
  <c r="BB16" i="18"/>
  <c r="BA8" i="18"/>
  <c r="AZ8" i="18"/>
  <c r="AY8" i="18"/>
  <c r="AX8" i="18"/>
  <c r="AW8" i="18"/>
  <c r="BB8" i="18"/>
  <c r="BO13" i="18"/>
  <c r="BP13" i="18"/>
  <c r="AW6" i="18"/>
  <c r="BB6" i="18"/>
  <c r="BA6" i="18"/>
  <c r="AX6" i="18"/>
  <c r="AZ6" i="18"/>
  <c r="AS7" i="18"/>
  <c r="AR7" i="18"/>
  <c r="AQ7" i="18"/>
  <c r="AP7" i="18"/>
  <c r="AT7" i="18"/>
  <c r="AS15" i="18"/>
  <c r="AR15" i="18"/>
  <c r="AQ15" i="18"/>
  <c r="AP15" i="18"/>
  <c r="AT15" i="18"/>
  <c r="BP8" i="18"/>
  <c r="BO8" i="18"/>
  <c r="BB9" i="18"/>
  <c r="BA9" i="18"/>
  <c r="AZ9" i="18"/>
  <c r="AY9" i="18"/>
  <c r="AU12" i="18"/>
  <c r="AT12" i="18"/>
  <c r="AS12" i="18"/>
  <c r="AR12" i="18"/>
  <c r="AQ12" i="18"/>
  <c r="AU16" i="18"/>
  <c r="AT16" i="18"/>
  <c r="AS16" i="18"/>
  <c r="AR16" i="18"/>
  <c r="AQ16" i="18"/>
  <c r="S11" i="18"/>
  <c r="R11" i="18"/>
  <c r="Z13" i="18"/>
  <c r="AM14" i="18"/>
  <c r="BI15" i="18"/>
  <c r="BH15" i="18"/>
  <c r="AS10" i="18"/>
  <c r="AU15" i="18"/>
  <c r="AY7" i="18"/>
  <c r="AX7" i="18"/>
  <c r="AW7" i="18"/>
  <c r="AZ7" i="18"/>
  <c r="AM13" i="18"/>
  <c r="AN13" i="18"/>
  <c r="R6" i="18"/>
  <c r="BH16" i="18"/>
  <c r="BI16" i="18"/>
  <c r="BP10" i="18"/>
  <c r="BO10" i="18"/>
  <c r="AP16" i="18"/>
  <c r="AW14" i="18"/>
  <c r="BB14" i="18"/>
  <c r="BA14" i="18"/>
  <c r="AX14" i="18"/>
  <c r="AU9" i="18"/>
  <c r="AT9" i="18"/>
  <c r="AS9" i="18"/>
  <c r="AP9" i="18"/>
  <c r="AU13" i="18"/>
  <c r="AT13" i="18"/>
  <c r="AS13" i="18"/>
  <c r="AP13" i="18"/>
  <c r="S12" i="18"/>
  <c r="S15" i="18"/>
  <c r="R15" i="18"/>
  <c r="AG6" i="18"/>
  <c r="BI11" i="18"/>
  <c r="BH11" i="18"/>
  <c r="BP16" i="18"/>
  <c r="BO16" i="18"/>
  <c r="BB13" i="18"/>
  <c r="BA13" i="18"/>
  <c r="AZ13" i="18"/>
  <c r="AY13" i="18"/>
  <c r="AN6" i="18"/>
  <c r="AM6" i="18"/>
  <c r="BB7" i="18"/>
  <c r="AX13" i="18"/>
  <c r="AY15" i="18"/>
  <c r="AX15" i="18"/>
  <c r="AW15" i="18"/>
  <c r="AZ15" i="18"/>
  <c r="S9" i="18"/>
  <c r="R9" i="18"/>
  <c r="BH12" i="18"/>
  <c r="BI12" i="18"/>
  <c r="BP6" i="18"/>
  <c r="BO6" i="18"/>
  <c r="BA12" i="18"/>
  <c r="AZ12" i="18"/>
  <c r="AY12" i="18"/>
  <c r="AX12" i="18"/>
  <c r="AW12" i="18"/>
  <c r="BB12" i="18"/>
  <c r="AP12" i="18"/>
  <c r="AN7" i="18"/>
  <c r="AW9" i="18"/>
  <c r="AY14" i="18"/>
  <c r="AQ10" i="18"/>
  <c r="AP10" i="18"/>
  <c r="AU10" i="18"/>
  <c r="AR10" i="18"/>
  <c r="AQ14" i="18"/>
  <c r="AP14" i="18"/>
  <c r="AU14" i="18"/>
  <c r="AR14" i="18"/>
  <c r="BI7" i="18"/>
  <c r="BH7" i="18"/>
  <c r="BO7" i="18"/>
  <c r="BP7" i="18"/>
  <c r="BP12" i="18"/>
  <c r="BO12" i="18"/>
  <c r="AY11" i="18"/>
  <c r="AX11" i="18"/>
  <c r="AW11" i="18"/>
  <c r="AZ11" i="18"/>
  <c r="AU7" i="18"/>
  <c r="AQ13" i="18"/>
  <c r="AQ6" i="18"/>
  <c r="AP6" i="18"/>
  <c r="AU6" i="18"/>
  <c r="AR6" i="18"/>
  <c r="AX9" i="18"/>
  <c r="AZ14" i="18"/>
  <c r="AN11" i="18"/>
  <c r="AM11" i="18"/>
  <c r="S7" i="18"/>
  <c r="R7" i="18"/>
  <c r="S10" i="18"/>
  <c r="BI13" i="18"/>
  <c r="BH13" i="18"/>
  <c r="F2" i="6"/>
  <c r="B44" i="20"/>
  <c r="C44" i="20"/>
  <c r="D44" i="20" s="1"/>
  <c r="AW10" i="18"/>
  <c r="BB10" i="18"/>
  <c r="BA10" i="18"/>
  <c r="AX10" i="18"/>
  <c r="AR13" i="18"/>
  <c r="AS11" i="18"/>
  <c r="AR11" i="18"/>
  <c r="AQ11" i="18"/>
  <c r="AP11" i="18"/>
  <c r="AT11" i="18"/>
  <c r="AY10" i="18"/>
  <c r="BA15" i="18"/>
  <c r="AM15" i="18"/>
  <c r="Y10" i="18"/>
  <c r="Y12" i="18"/>
  <c r="Y14" i="18"/>
  <c r="Y16" i="18"/>
  <c r="AF9" i="18"/>
  <c r="AF11" i="18"/>
  <c r="AF15" i="18"/>
  <c r="G15" i="12"/>
  <c r="D15" i="12"/>
  <c r="E15" i="12"/>
  <c r="F15" i="12"/>
  <c r="B27" i="20"/>
  <c r="C27" i="20"/>
  <c r="D27" i="20" s="1"/>
  <c r="D28" i="20" s="1"/>
  <c r="C10" i="17" s="1"/>
  <c r="G17" i="12"/>
  <c r="D17" i="12"/>
  <c r="E17" i="12" s="1"/>
  <c r="F17" i="12" s="1"/>
  <c r="E9" i="1"/>
  <c r="F9" i="1" s="1"/>
  <c r="B38" i="20"/>
  <c r="C38" i="20"/>
  <c r="D38" i="20"/>
  <c r="G24" i="12"/>
  <c r="D24" i="12"/>
  <c r="E24" i="12"/>
  <c r="F24" i="12" s="1"/>
  <c r="B21" i="20"/>
  <c r="C21" i="20"/>
  <c r="D21" i="20" s="1"/>
  <c r="C6" i="9"/>
  <c r="D31" i="17"/>
  <c r="E31" i="17"/>
  <c r="F31" i="17" s="1"/>
  <c r="D12" i="17"/>
  <c r="E12" i="17"/>
  <c r="F12" i="17" s="1"/>
  <c r="D22" i="17"/>
  <c r="E22" i="17" s="1"/>
  <c r="F22" i="17" s="1"/>
  <c r="D14" i="17"/>
  <c r="E14" i="17" s="1"/>
  <c r="F14" i="17" s="1"/>
  <c r="G21" i="17"/>
  <c r="G27" i="9"/>
  <c r="G26" i="9"/>
  <c r="C30" i="11"/>
  <c r="D30" i="11"/>
  <c r="E30" i="11" s="1"/>
  <c r="F30" i="11" s="1"/>
  <c r="C29" i="11"/>
  <c r="G29" i="11"/>
  <c r="C13" i="11"/>
  <c r="D13" i="11" s="1"/>
  <c r="E13" i="11" s="1"/>
  <c r="F13" i="11"/>
  <c r="C12" i="11"/>
  <c r="G12" i="11"/>
  <c r="C20" i="11"/>
  <c r="G20" i="11"/>
  <c r="C27" i="11"/>
  <c r="C21" i="11"/>
  <c r="G21" i="11"/>
  <c r="G29" i="9"/>
  <c r="D30" i="17"/>
  <c r="E30" i="17" s="1"/>
  <c r="F30" i="17" s="1"/>
  <c r="G30" i="17"/>
  <c r="G23" i="17"/>
  <c r="D23" i="17"/>
  <c r="E23" i="17" s="1"/>
  <c r="F23" i="17" s="1"/>
  <c r="G16" i="9"/>
  <c r="D13" i="17"/>
  <c r="E13" i="17"/>
  <c r="F13" i="17"/>
  <c r="D26" i="9"/>
  <c r="E26" i="9"/>
  <c r="F26" i="9" s="1"/>
  <c r="G31" i="17"/>
  <c r="G18" i="9"/>
  <c r="D18" i="9"/>
  <c r="E18" i="9"/>
  <c r="F18" i="9"/>
  <c r="D12" i="9"/>
  <c r="E12" i="9"/>
  <c r="F12" i="9" s="1"/>
  <c r="G29" i="17"/>
  <c r="G21" i="9"/>
  <c r="G14" i="17"/>
  <c r="G15" i="17"/>
  <c r="D15" i="17"/>
  <c r="E15" i="17" s="1"/>
  <c r="F15" i="17" s="1"/>
  <c r="J11" i="21"/>
  <c r="H11" i="21"/>
  <c r="E11" i="21"/>
  <c r="I11" i="21"/>
  <c r="F11" i="21"/>
  <c r="G11" i="21"/>
  <c r="G14" i="9"/>
  <c r="D17" i="17"/>
  <c r="E17" i="17" s="1"/>
  <c r="F17" i="17" s="1"/>
  <c r="D13" i="9"/>
  <c r="E13" i="9"/>
  <c r="F13" i="9"/>
  <c r="G13" i="1"/>
  <c r="G22" i="12"/>
  <c r="G16" i="17"/>
  <c r="D20" i="9"/>
  <c r="E20" i="9" s="1"/>
  <c r="F20" i="9" s="1"/>
  <c r="D24" i="1"/>
  <c r="E24" i="1" s="1"/>
  <c r="F24" i="1" s="1"/>
  <c r="G24" i="1"/>
  <c r="D29" i="11"/>
  <c r="E29" i="11"/>
  <c r="F29" i="11" s="1"/>
  <c r="G13" i="11"/>
  <c r="D25" i="9"/>
  <c r="E25" i="9"/>
  <c r="F25" i="9" s="1"/>
  <c r="D29" i="12"/>
  <c r="E29" i="12"/>
  <c r="F29" i="12" s="1"/>
  <c r="D21" i="1"/>
  <c r="E21" i="1"/>
  <c r="F21" i="1" s="1"/>
  <c r="G16" i="11"/>
  <c r="D16" i="11"/>
  <c r="E16" i="11"/>
  <c r="F16" i="11"/>
  <c r="G28" i="1"/>
  <c r="D28" i="1"/>
  <c r="E28" i="1"/>
  <c r="F28" i="1" s="1"/>
  <c r="D29" i="1"/>
  <c r="E29" i="1"/>
  <c r="F29" i="1"/>
  <c r="G29" i="1"/>
  <c r="D25" i="1"/>
  <c r="E25" i="1" s="1"/>
  <c r="F25" i="1" s="1"/>
  <c r="G25" i="1"/>
  <c r="H8" i="21"/>
  <c r="F8" i="21"/>
  <c r="I8" i="21"/>
  <c r="J8" i="21"/>
  <c r="G8" i="21"/>
  <c r="H7" i="21"/>
  <c r="I7" i="21"/>
  <c r="J7" i="21"/>
  <c r="F7" i="21"/>
  <c r="G7" i="21"/>
  <c r="C23" i="9"/>
  <c r="G23" i="9" s="1"/>
  <c r="G28" i="17"/>
  <c r="D26" i="11"/>
  <c r="E26" i="11"/>
  <c r="F26" i="11"/>
  <c r="G17" i="11"/>
  <c r="G25" i="11"/>
  <c r="G17" i="1"/>
  <c r="D17" i="1"/>
  <c r="E17" i="1" s="1"/>
  <c r="F17" i="1" s="1"/>
  <c r="D21" i="17"/>
  <c r="E21" i="17" s="1"/>
  <c r="F21" i="17"/>
  <c r="G22" i="17"/>
  <c r="G20" i="17"/>
  <c r="G25" i="12"/>
  <c r="G26" i="1"/>
  <c r="D18" i="12"/>
  <c r="E18" i="12" s="1"/>
  <c r="F18" i="12" s="1"/>
  <c r="D24" i="9"/>
  <c r="E24" i="9"/>
  <c r="F24" i="9"/>
  <c r="D12" i="11"/>
  <c r="E12" i="11"/>
  <c r="F12" i="11" s="1"/>
  <c r="G30" i="9"/>
  <c r="D16" i="1"/>
  <c r="E16" i="1" s="1"/>
  <c r="F16" i="1"/>
  <c r="D19" i="17"/>
  <c r="E19" i="17" s="1"/>
  <c r="F19" i="17"/>
  <c r="G19" i="17"/>
  <c r="D31" i="11"/>
  <c r="E31" i="11"/>
  <c r="F31" i="11" s="1"/>
  <c r="G31" i="11"/>
  <c r="D18" i="17"/>
  <c r="E18" i="17" s="1"/>
  <c r="F18" i="17"/>
  <c r="G18" i="17"/>
  <c r="D31" i="9"/>
  <c r="E31" i="9"/>
  <c r="F31" i="9" s="1"/>
  <c r="G31" i="9"/>
  <c r="D14" i="12"/>
  <c r="E14" i="12" s="1"/>
  <c r="F14" i="12" s="1"/>
  <c r="G14" i="12"/>
  <c r="G22" i="11"/>
  <c r="D22" i="11"/>
  <c r="E22" i="11" s="1"/>
  <c r="F22" i="11"/>
  <c r="G18" i="1"/>
  <c r="D18" i="1"/>
  <c r="E18" i="1"/>
  <c r="F18" i="1" s="1"/>
  <c r="G23" i="1"/>
  <c r="D23" i="1"/>
  <c r="E23" i="1"/>
  <c r="F23" i="1" s="1"/>
  <c r="G27" i="1"/>
  <c r="D27" i="1"/>
  <c r="E27" i="1" s="1"/>
  <c r="F27" i="1"/>
  <c r="D27" i="17"/>
  <c r="E27" i="17" s="1"/>
  <c r="F27" i="17" s="1"/>
  <c r="G27" i="17"/>
  <c r="D15" i="11"/>
  <c r="E15" i="11"/>
  <c r="F15" i="11" s="1"/>
  <c r="G15" i="11"/>
  <c r="G22" i="9"/>
  <c r="D22" i="9"/>
  <c r="E22" i="9"/>
  <c r="F22" i="9" s="1"/>
  <c r="D14" i="11"/>
  <c r="E14" i="11"/>
  <c r="F14" i="11" s="1"/>
  <c r="G14" i="11"/>
  <c r="G15" i="9"/>
  <c r="D15" i="9"/>
  <c r="E15" i="9"/>
  <c r="F15" i="9" s="1"/>
  <c r="D21" i="12"/>
  <c r="E21" i="12" s="1"/>
  <c r="F21" i="12"/>
  <c r="G21" i="12"/>
  <c r="G13" i="12"/>
  <c r="D13" i="12"/>
  <c r="E13" i="12" s="1"/>
  <c r="F13" i="12" s="1"/>
  <c r="G30" i="11"/>
  <c r="G16" i="12"/>
  <c r="D21" i="11"/>
  <c r="E21" i="11" s="1"/>
  <c r="F21" i="11" s="1"/>
  <c r="D17" i="9"/>
  <c r="E17" i="9" s="1"/>
  <c r="F17" i="9" s="1"/>
  <c r="G18" i="11"/>
  <c r="D23" i="12"/>
  <c r="E23" i="12"/>
  <c r="F23" i="12" s="1"/>
  <c r="D15" i="1"/>
  <c r="E15" i="1"/>
  <c r="F15" i="1" s="1"/>
  <c r="G26" i="17"/>
  <c r="G25" i="17"/>
  <c r="G24" i="11"/>
  <c r="D27" i="9"/>
  <c r="E27" i="9" s="1"/>
  <c r="F27" i="9"/>
  <c r="G30" i="12"/>
  <c r="D22" i="1"/>
  <c r="E22" i="1"/>
  <c r="F22" i="1" s="1"/>
  <c r="D19" i="1"/>
  <c r="E19" i="1"/>
  <c r="F19" i="1" s="1"/>
  <c r="G28" i="9"/>
  <c r="D28" i="9"/>
  <c r="E28" i="9"/>
  <c r="F28" i="9" s="1"/>
  <c r="D28" i="11"/>
  <c r="E28" i="11"/>
  <c r="F28" i="11" s="1"/>
  <c r="G28" i="11"/>
  <c r="D28" i="12"/>
  <c r="E28" i="12" s="1"/>
  <c r="F28" i="12" s="1"/>
  <c r="G28" i="12"/>
  <c r="G24" i="17"/>
  <c r="D24" i="17"/>
  <c r="E24" i="17"/>
  <c r="F24" i="17" s="1"/>
  <c r="D23" i="9"/>
  <c r="E23" i="9"/>
  <c r="F23" i="9" s="1"/>
  <c r="D23" i="11"/>
  <c r="E23" i="11" s="1"/>
  <c r="F23" i="11" s="1"/>
  <c r="G20" i="1"/>
  <c r="D20" i="1"/>
  <c r="E20" i="1"/>
  <c r="F20" i="1" s="1"/>
  <c r="G20" i="12"/>
  <c r="D20" i="12"/>
  <c r="E20" i="12" s="1"/>
  <c r="F20" i="12"/>
  <c r="D20" i="11"/>
  <c r="E20" i="11" s="1"/>
  <c r="F20" i="11" s="1"/>
  <c r="G19" i="11"/>
  <c r="D19" i="11"/>
  <c r="E19" i="11"/>
  <c r="F19" i="11" s="1"/>
  <c r="G19" i="9"/>
  <c r="D19" i="9"/>
  <c r="E19" i="9" s="1"/>
  <c r="F19" i="9" s="1"/>
  <c r="D12" i="12"/>
  <c r="E12" i="12" s="1"/>
  <c r="F12" i="12"/>
  <c r="G12" i="12"/>
  <c r="D12" i="1"/>
  <c r="E12" i="1" s="1"/>
  <c r="F12" i="1" s="1"/>
  <c r="D22" i="20"/>
  <c r="C10" i="9" s="1"/>
  <c r="E21" i="20"/>
  <c r="E27" i="20"/>
  <c r="E44" i="20"/>
  <c r="D45" i="20"/>
  <c r="E38" i="20"/>
  <c r="D39" i="20"/>
  <c r="C10" i="11" s="1"/>
  <c r="D10" i="11" s="1"/>
  <c r="E28" i="20"/>
  <c r="C11" i="17" s="1"/>
  <c r="D11" i="17" s="1"/>
  <c r="E11" i="17" s="1"/>
  <c r="F11" i="17" s="1"/>
  <c r="E22" i="20"/>
  <c r="C11" i="9" s="1"/>
  <c r="G11" i="17"/>
  <c r="G10" i="17"/>
  <c r="D10" i="17"/>
  <c r="D10" i="9"/>
  <c r="G10" i="9"/>
  <c r="E10" i="17"/>
  <c r="E10" i="9"/>
  <c r="F10" i="9" s="1"/>
  <c r="E10" i="11"/>
  <c r="F10" i="11" s="1"/>
  <c r="F10" i="17"/>
  <c r="AH199" i="25" l="1"/>
  <c r="AG199" i="25"/>
  <c r="AI199" i="25"/>
  <c r="L179" i="25"/>
  <c r="O160" i="25"/>
  <c r="O223" i="25"/>
  <c r="P223" i="25" s="1"/>
  <c r="P233" i="25"/>
  <c r="S233" i="25" s="1"/>
  <c r="W233" i="25" s="1"/>
  <c r="O215" i="25"/>
  <c r="P215" i="25" s="1"/>
  <c r="Q215" i="25" s="1"/>
  <c r="P8" i="25"/>
  <c r="O148" i="25"/>
  <c r="P148" i="25" s="1"/>
  <c r="O250" i="25"/>
  <c r="P250" i="25" s="1"/>
  <c r="Q250" i="25" s="1"/>
  <c r="P97" i="25"/>
  <c r="S97" i="25" s="1"/>
  <c r="W97" i="25" s="1"/>
  <c r="O254" i="25"/>
  <c r="P254" i="25" s="1"/>
  <c r="Q254" i="25" s="1"/>
  <c r="P16" i="25"/>
  <c r="S16" i="25" s="1"/>
  <c r="L73" i="25"/>
  <c r="P73" i="25" s="1"/>
  <c r="Q73" i="25" s="1"/>
  <c r="P35" i="25"/>
  <c r="Q35" i="25" s="1"/>
  <c r="O70" i="25"/>
  <c r="P70" i="25" s="1"/>
  <c r="Q70" i="25" s="1"/>
  <c r="P65" i="25"/>
  <c r="Q65" i="25" s="1"/>
  <c r="O246" i="25"/>
  <c r="P246" i="25" s="1"/>
  <c r="Q246" i="25" s="1"/>
  <c r="L146" i="25"/>
  <c r="P146" i="25" s="1"/>
  <c r="Q146" i="25" s="1"/>
  <c r="O195" i="25"/>
  <c r="P195" i="25" s="1"/>
  <c r="Q195" i="25" s="1"/>
  <c r="O242" i="25"/>
  <c r="P242" i="25" s="1"/>
  <c r="Q242" i="25" s="1"/>
  <c r="P201" i="25"/>
  <c r="Q201" i="25" s="1"/>
  <c r="P256" i="25"/>
  <c r="S256" i="25" s="1"/>
  <c r="W256" i="25" s="1"/>
  <c r="P197" i="25"/>
  <c r="Q197" i="25" s="1"/>
  <c r="L232" i="25"/>
  <c r="P232" i="25" s="1"/>
  <c r="Q232" i="25" s="1"/>
  <c r="O191" i="25"/>
  <c r="P191" i="25" s="1"/>
  <c r="Q191" i="25" s="1"/>
  <c r="O101" i="25"/>
  <c r="P101" i="25" s="1"/>
  <c r="S101" i="25" s="1"/>
  <c r="W101" i="25" s="1"/>
  <c r="P185" i="25"/>
  <c r="Q185" i="25" s="1"/>
  <c r="P78" i="25"/>
  <c r="P173" i="25"/>
  <c r="Q173" i="25" s="1"/>
  <c r="O219" i="25"/>
  <c r="P219" i="25" s="1"/>
  <c r="Q219" i="25" s="1"/>
  <c r="P100" i="25"/>
  <c r="Q100" i="25" s="1"/>
  <c r="O124" i="25"/>
  <c r="P124" i="25" s="1"/>
  <c r="Q124" i="25" s="1"/>
  <c r="P86" i="25"/>
  <c r="Q86" i="25" s="1"/>
  <c r="P166" i="25"/>
  <c r="S166" i="25" s="1"/>
  <c r="W166" i="25" s="1"/>
  <c r="L85" i="25"/>
  <c r="P85" i="25" s="1"/>
  <c r="Q85" i="25" s="1"/>
  <c r="L47" i="25"/>
  <c r="P47" i="25" s="1"/>
  <c r="P27" i="25"/>
  <c r="Q27" i="25" s="1"/>
  <c r="P11" i="25"/>
  <c r="Q11" i="25" s="1"/>
  <c r="O164" i="25"/>
  <c r="P164" i="25" s="1"/>
  <c r="Q164" i="25" s="1"/>
  <c r="P61" i="25"/>
  <c r="Q61" i="25" s="1"/>
  <c r="Q121" i="25"/>
  <c r="O120" i="25"/>
  <c r="P120" i="25" s="1"/>
  <c r="Q120" i="25" s="1"/>
  <c r="O104" i="25"/>
  <c r="P104" i="25" s="1"/>
  <c r="Q104" i="25" s="1"/>
  <c r="L99" i="25"/>
  <c r="P99" i="25" s="1"/>
  <c r="Q99" i="25" s="1"/>
  <c r="P74" i="25"/>
  <c r="Q74" i="25" s="1"/>
  <c r="O113" i="25"/>
  <c r="P113" i="25" s="1"/>
  <c r="S113" i="25" s="1"/>
  <c r="W113" i="25" s="1"/>
  <c r="L39" i="25"/>
  <c r="P39" i="25" s="1"/>
  <c r="S39" i="25" s="1"/>
  <c r="W39" i="25" s="1"/>
  <c r="P229" i="25"/>
  <c r="Q229" i="25" s="1"/>
  <c r="L151" i="25"/>
  <c r="P151" i="25" s="1"/>
  <c r="Q151" i="25" s="1"/>
  <c r="O207" i="25"/>
  <c r="P207" i="25" s="1"/>
  <c r="Q207" i="25" s="1"/>
  <c r="P69" i="25"/>
  <c r="P51" i="25"/>
  <c r="S51" i="25" s="1"/>
  <c r="W51" i="25" s="1"/>
  <c r="O108" i="25"/>
  <c r="P108" i="25" s="1"/>
  <c r="Q108" i="25" s="1"/>
  <c r="P81" i="25"/>
  <c r="Q81" i="25" s="1"/>
  <c r="P236" i="25"/>
  <c r="Q236" i="25" s="1"/>
  <c r="O135" i="25"/>
  <c r="P135" i="25" s="1"/>
  <c r="Q135" i="25" s="1"/>
  <c r="P33" i="22"/>
  <c r="P162" i="25"/>
  <c r="Q162" i="25" s="1"/>
  <c r="L93" i="25"/>
  <c r="P93" i="25" s="1"/>
  <c r="Q93" i="25" s="1"/>
  <c r="P4" i="25"/>
  <c r="S4" i="25" s="1"/>
  <c r="P179" i="25"/>
  <c r="Q179" i="25" s="1"/>
  <c r="P248" i="25"/>
  <c r="Q248" i="25" s="1"/>
  <c r="P125" i="25"/>
  <c r="Q125" i="25" s="1"/>
  <c r="P175" i="25"/>
  <c r="Q175" i="25" s="1"/>
  <c r="O187" i="25"/>
  <c r="P187" i="25" s="1"/>
  <c r="Q187" i="25" s="1"/>
  <c r="O131" i="25"/>
  <c r="P131" i="25" s="1"/>
  <c r="Q131" i="25" s="1"/>
  <c r="P77" i="25"/>
  <c r="P137" i="25"/>
  <c r="S137" i="25" s="1"/>
  <c r="W137" i="25" s="1"/>
  <c r="S150" i="25"/>
  <c r="W150" i="25" s="1"/>
  <c r="P252" i="25"/>
  <c r="S252" i="25" s="1"/>
  <c r="W252" i="25" s="1"/>
  <c r="P147" i="25"/>
  <c r="S147" i="25" s="1"/>
  <c r="W147" i="25" s="1"/>
  <c r="P116" i="25"/>
  <c r="Q116" i="25" s="1"/>
  <c r="P221" i="25"/>
  <c r="Q221" i="25" s="1"/>
  <c r="P193" i="25"/>
  <c r="Q193" i="25" s="1"/>
  <c r="P43" i="25"/>
  <c r="O136" i="25"/>
  <c r="P136" i="25" s="1"/>
  <c r="Q136" i="25" s="1"/>
  <c r="O82" i="25"/>
  <c r="P82" i="25" s="1"/>
  <c r="Q82" i="25" s="1"/>
  <c r="P90" i="25"/>
  <c r="S90" i="25" s="1"/>
  <c r="W90" i="25" s="1"/>
  <c r="O258" i="25"/>
  <c r="P258" i="25" s="1"/>
  <c r="P238" i="25"/>
  <c r="Q238" i="25" s="1"/>
  <c r="P205" i="25"/>
  <c r="S205" i="25" s="1"/>
  <c r="W205" i="25" s="1"/>
  <c r="O183" i="25"/>
  <c r="P183" i="25" s="1"/>
  <c r="Q183" i="25" s="1"/>
  <c r="P209" i="25"/>
  <c r="Q209" i="25" s="1"/>
  <c r="O167" i="25"/>
  <c r="P167" i="25" s="1"/>
  <c r="O139" i="25"/>
  <c r="P139" i="25" s="1"/>
  <c r="Q139" i="25" s="1"/>
  <c r="L23" i="25"/>
  <c r="P23" i="25" s="1"/>
  <c r="Q23" i="25" s="1"/>
  <c r="P58" i="25"/>
  <c r="O144" i="25"/>
  <c r="P144" i="25" s="1"/>
  <c r="Q144" i="25" s="1"/>
  <c r="P152" i="25"/>
  <c r="S152" i="25" s="1"/>
  <c r="W152" i="25" s="1"/>
  <c r="P62" i="25"/>
  <c r="Q62" i="25" s="1"/>
  <c r="L117" i="25"/>
  <c r="O117" i="25"/>
  <c r="O227" i="25"/>
  <c r="P227" i="25" s="1"/>
  <c r="S227" i="25" s="1"/>
  <c r="W227" i="25" s="1"/>
  <c r="L31" i="25"/>
  <c r="P31" i="25" s="1"/>
  <c r="Q31" i="25" s="1"/>
  <c r="P7" i="25"/>
  <c r="Q7" i="25" s="1"/>
  <c r="P94" i="25"/>
  <c r="S94" i="25" s="1"/>
  <c r="W94" i="25" s="1"/>
  <c r="O105" i="25"/>
  <c r="P105" i="25" s="1"/>
  <c r="L89" i="25"/>
  <c r="P89" i="25" s="1"/>
  <c r="Q89" i="25" s="1"/>
  <c r="P109" i="25"/>
  <c r="Q109" i="25" s="1"/>
  <c r="P112" i="25"/>
  <c r="Q112" i="25" s="1"/>
  <c r="P234" i="25"/>
  <c r="Q234" i="25" s="1"/>
  <c r="P171" i="25"/>
  <c r="Q171" i="25" s="1"/>
  <c r="O128" i="25"/>
  <c r="P128" i="25" s="1"/>
  <c r="S128" i="25" s="1"/>
  <c r="W128" i="25" s="1"/>
  <c r="P133" i="25"/>
  <c r="Q133" i="25" s="1"/>
  <c r="L66" i="25"/>
  <c r="O66" i="25"/>
  <c r="Q239" i="22"/>
  <c r="S239" i="22"/>
  <c r="AA239" i="22" s="1"/>
  <c r="Q153" i="22"/>
  <c r="S153" i="22"/>
  <c r="AA153" i="22" s="1"/>
  <c r="Q74" i="22"/>
  <c r="S74" i="22"/>
  <c r="AA74" i="22" s="1"/>
  <c r="Q27" i="22"/>
  <c r="S27" i="22"/>
  <c r="AA27" i="22" s="1"/>
  <c r="Q233" i="22"/>
  <c r="S233" i="22"/>
  <c r="AA233" i="22" s="1"/>
  <c r="Q254" i="22"/>
  <c r="S254" i="22"/>
  <c r="AA254" i="22" s="1"/>
  <c r="Q227" i="22"/>
  <c r="S227" i="22"/>
  <c r="AA227" i="22" s="1"/>
  <c r="S228" i="22"/>
  <c r="AA228" i="22" s="1"/>
  <c r="Q228" i="22"/>
  <c r="Q178" i="22"/>
  <c r="S178" i="22"/>
  <c r="AA178" i="22" s="1"/>
  <c r="S211" i="22"/>
  <c r="AA211" i="22" s="1"/>
  <c r="Q211" i="22"/>
  <c r="Q158" i="22"/>
  <c r="S158" i="22"/>
  <c r="AA158" i="22" s="1"/>
  <c r="Q125" i="22"/>
  <c r="S125" i="22"/>
  <c r="AA125" i="22" s="1"/>
  <c r="Q145" i="22"/>
  <c r="S145" i="22"/>
  <c r="AA145" i="22" s="1"/>
  <c r="Q70" i="22"/>
  <c r="S70" i="22"/>
  <c r="AA70" i="22" s="1"/>
  <c r="S35" i="22"/>
  <c r="AA35" i="22" s="1"/>
  <c r="Q35" i="22"/>
  <c r="Q111" i="22"/>
  <c r="S111" i="22"/>
  <c r="AA111" i="22" s="1"/>
  <c r="Q98" i="22"/>
  <c r="S98" i="22"/>
  <c r="AA98" i="22" s="1"/>
  <c r="Q166" i="22"/>
  <c r="S166" i="22"/>
  <c r="AA166" i="22" s="1"/>
  <c r="Q124" i="22"/>
  <c r="S124" i="22"/>
  <c r="AA124" i="22" s="1"/>
  <c r="P115" i="22"/>
  <c r="Q9" i="22"/>
  <c r="S9" i="22"/>
  <c r="AA9" i="22" s="1"/>
  <c r="AE9" i="22" s="1"/>
  <c r="AF9" i="22" s="1"/>
  <c r="AG9" i="22" s="1"/>
  <c r="S41" i="22"/>
  <c r="AA41" i="22" s="1"/>
  <c r="Q41" i="22"/>
  <c r="Q261" i="22"/>
  <c r="S261" i="22"/>
  <c r="AA261" i="22" s="1"/>
  <c r="Q189" i="22"/>
  <c r="S189" i="22"/>
  <c r="AA189" i="22" s="1"/>
  <c r="S182" i="22"/>
  <c r="AA182" i="22" s="1"/>
  <c r="Q182" i="22"/>
  <c r="Q155" i="22"/>
  <c r="S155" i="22"/>
  <c r="AA155" i="22" s="1"/>
  <c r="Q172" i="22"/>
  <c r="S172" i="22"/>
  <c r="AA172" i="22" s="1"/>
  <c r="Q141" i="22"/>
  <c r="S141" i="22"/>
  <c r="AA141" i="22" s="1"/>
  <c r="AG142" i="22"/>
  <c r="AF142" i="22"/>
  <c r="AE142" i="22"/>
  <c r="Q76" i="22"/>
  <c r="S76" i="22"/>
  <c r="AA76" i="22" s="1"/>
  <c r="Q121" i="22"/>
  <c r="S121" i="22"/>
  <c r="AA121" i="22" s="1"/>
  <c r="Q36" i="22"/>
  <c r="S36" i="22"/>
  <c r="AA36" i="22" s="1"/>
  <c r="S25" i="22"/>
  <c r="AA25" i="22" s="1"/>
  <c r="Q25" i="22"/>
  <c r="Q219" i="22"/>
  <c r="S219" i="22"/>
  <c r="AA219" i="22" s="1"/>
  <c r="S253" i="22"/>
  <c r="AA253" i="22" s="1"/>
  <c r="Q253" i="22"/>
  <c r="Q241" i="22"/>
  <c r="S241" i="22"/>
  <c r="AA241" i="22" s="1"/>
  <c r="Q207" i="22"/>
  <c r="S207" i="22"/>
  <c r="AA207" i="22" s="1"/>
  <c r="Q161" i="22"/>
  <c r="S161" i="22"/>
  <c r="AA161" i="22" s="1"/>
  <c r="Q167" i="22"/>
  <c r="S167" i="22"/>
  <c r="AA167" i="22" s="1"/>
  <c r="AF226" i="22"/>
  <c r="AG226" i="22"/>
  <c r="AE226" i="22"/>
  <c r="Q92" i="22"/>
  <c r="S92" i="22"/>
  <c r="AA92" i="22" s="1"/>
  <c r="Q59" i="22"/>
  <c r="S59" i="22"/>
  <c r="AA59" i="22" s="1"/>
  <c r="AF71" i="22"/>
  <c r="AE71" i="22"/>
  <c r="AG71" i="22"/>
  <c r="Q85" i="22"/>
  <c r="S85" i="22"/>
  <c r="AA85" i="22" s="1"/>
  <c r="Q31" i="22"/>
  <c r="S31" i="22"/>
  <c r="AA31" i="22" s="1"/>
  <c r="Q138" i="22"/>
  <c r="S138" i="22"/>
  <c r="AA138" i="22" s="1"/>
  <c r="Q29" i="22"/>
  <c r="S29" i="22"/>
  <c r="AA29" i="22" s="1"/>
  <c r="Q20" i="22"/>
  <c r="S20" i="22"/>
  <c r="AA20" i="22" s="1"/>
  <c r="S49" i="22"/>
  <c r="AA49" i="22" s="1"/>
  <c r="Q49" i="22"/>
  <c r="Q5" i="22"/>
  <c r="S5" i="22"/>
  <c r="AA5" i="22" s="1"/>
  <c r="AE5" i="22" s="1"/>
  <c r="AF5" i="22" s="1"/>
  <c r="AG5" i="22" s="1"/>
  <c r="Q238" i="22"/>
  <c r="S238" i="22"/>
  <c r="AA238" i="22" s="1"/>
  <c r="Q252" i="22"/>
  <c r="S252" i="22"/>
  <c r="AA252" i="22" s="1"/>
  <c r="Q236" i="22"/>
  <c r="S236" i="22"/>
  <c r="AA236" i="22" s="1"/>
  <c r="S213" i="22"/>
  <c r="AA213" i="22" s="1"/>
  <c r="Q213" i="22"/>
  <c r="AF216" i="22"/>
  <c r="AE216" i="22"/>
  <c r="AG216" i="22"/>
  <c r="Q186" i="22"/>
  <c r="S186" i="22"/>
  <c r="AA186" i="22" s="1"/>
  <c r="Q225" i="22"/>
  <c r="S225" i="22"/>
  <c r="AA225" i="22" s="1"/>
  <c r="AG221" i="22"/>
  <c r="AE221" i="22"/>
  <c r="AF221" i="22"/>
  <c r="Q150" i="22"/>
  <c r="S150" i="22"/>
  <c r="AA150" i="22" s="1"/>
  <c r="Q100" i="22"/>
  <c r="S100" i="22"/>
  <c r="AA100" i="22" s="1"/>
  <c r="Q118" i="22"/>
  <c r="S118" i="22"/>
  <c r="AA118" i="22" s="1"/>
  <c r="Q132" i="22"/>
  <c r="S132" i="22"/>
  <c r="AA132" i="22" s="1"/>
  <c r="Q201" i="22"/>
  <c r="S201" i="22"/>
  <c r="AA201" i="22" s="1"/>
  <c r="Q79" i="22"/>
  <c r="S79" i="22"/>
  <c r="AA79" i="22" s="1"/>
  <c r="Q23" i="22"/>
  <c r="S23" i="22"/>
  <c r="AA23" i="22" s="1"/>
  <c r="Q68" i="22"/>
  <c r="S68" i="22"/>
  <c r="AA68" i="22" s="1"/>
  <c r="Q81" i="22"/>
  <c r="S81" i="22"/>
  <c r="AA81" i="22" s="1"/>
  <c r="AF38" i="22"/>
  <c r="AG38" i="22"/>
  <c r="AF54" i="22"/>
  <c r="AE54" i="22"/>
  <c r="AG54" i="22"/>
  <c r="AG48" i="22"/>
  <c r="AF48" i="22"/>
  <c r="AE48" i="22"/>
  <c r="Q116" i="22"/>
  <c r="S116" i="22"/>
  <c r="AA116" i="22" s="1"/>
  <c r="Q135" i="22"/>
  <c r="S135" i="22"/>
  <c r="AA135" i="22" s="1"/>
  <c r="Q87" i="22"/>
  <c r="S87" i="22"/>
  <c r="AA87" i="22" s="1"/>
  <c r="AG248" i="22"/>
  <c r="AF248" i="22"/>
  <c r="AE248" i="22"/>
  <c r="S198" i="22"/>
  <c r="AA198" i="22" s="1"/>
  <c r="Q198" i="22"/>
  <c r="Q181" i="22"/>
  <c r="S181" i="22"/>
  <c r="AA181" i="22" s="1"/>
  <c r="AF218" i="22"/>
  <c r="AE218" i="22"/>
  <c r="AG218" i="22"/>
  <c r="Q156" i="22"/>
  <c r="S156" i="22"/>
  <c r="AA156" i="22" s="1"/>
  <c r="AF164" i="22"/>
  <c r="AE164" i="22"/>
  <c r="AG164" i="22"/>
  <c r="Q133" i="22"/>
  <c r="S133" i="22"/>
  <c r="AA133" i="22" s="1"/>
  <c r="Q129" i="22"/>
  <c r="S129" i="22"/>
  <c r="AA129" i="22" s="1"/>
  <c r="Q90" i="22"/>
  <c r="S90" i="22"/>
  <c r="AA90" i="22" s="1"/>
  <c r="Q105" i="22"/>
  <c r="S105" i="22"/>
  <c r="AA105" i="22" s="1"/>
  <c r="Q93" i="22"/>
  <c r="S93" i="22"/>
  <c r="AA93" i="22" s="1"/>
  <c r="Q37" i="22"/>
  <c r="S37" i="22"/>
  <c r="AA37" i="22" s="1"/>
  <c r="AF46" i="22"/>
  <c r="AE46" i="22"/>
  <c r="AG46" i="22"/>
  <c r="S17" i="22"/>
  <c r="AA17" i="22" s="1"/>
  <c r="AE17" i="22" s="1"/>
  <c r="AF17" i="22" s="1"/>
  <c r="AG17" i="22" s="1"/>
  <c r="Q17" i="22"/>
  <c r="Q6" i="22"/>
  <c r="S6" i="22"/>
  <c r="AA6" i="22" s="1"/>
  <c r="AE6" i="22" s="1"/>
  <c r="AF6" i="22" s="1"/>
  <c r="AG6" i="22" s="1"/>
  <c r="Q256" i="22"/>
  <c r="S256" i="22"/>
  <c r="AA256" i="22" s="1"/>
  <c r="Q176" i="22"/>
  <c r="S176" i="22"/>
  <c r="AA176" i="22" s="1"/>
  <c r="Q113" i="22"/>
  <c r="S113" i="22"/>
  <c r="AA113" i="22" s="1"/>
  <c r="AF30" i="22"/>
  <c r="AE30" i="22"/>
  <c r="AG30" i="22"/>
  <c r="S58" i="22"/>
  <c r="AA58" i="22" s="1"/>
  <c r="Q58" i="22"/>
  <c r="Q244" i="22"/>
  <c r="S244" i="22"/>
  <c r="AA244" i="22" s="1"/>
  <c r="S212" i="22"/>
  <c r="AA212" i="22" s="1"/>
  <c r="Q212" i="22"/>
  <c r="S245" i="22"/>
  <c r="AA245" i="22" s="1"/>
  <c r="Q245" i="22"/>
  <c r="Q194" i="22"/>
  <c r="S194" i="22"/>
  <c r="AA194" i="22" s="1"/>
  <c r="AG257" i="22"/>
  <c r="AF257" i="22"/>
  <c r="AE257" i="22"/>
  <c r="Q148" i="22"/>
  <c r="S148" i="22"/>
  <c r="AA148" i="22" s="1"/>
  <c r="AE137" i="22"/>
  <c r="AG137" i="22"/>
  <c r="AF137" i="22"/>
  <c r="Q61" i="22"/>
  <c r="S61" i="22"/>
  <c r="AA61" i="22" s="1"/>
  <c r="S33" i="22"/>
  <c r="AA33" i="22" s="1"/>
  <c r="Q33" i="22"/>
  <c r="S43" i="22"/>
  <c r="AA43" i="22" s="1"/>
  <c r="Q43" i="22"/>
  <c r="Q210" i="22"/>
  <c r="S210" i="22"/>
  <c r="AA210" i="22" s="1"/>
  <c r="Q249" i="22"/>
  <c r="S249" i="22"/>
  <c r="AA249" i="22" s="1"/>
  <c r="AF224" i="22"/>
  <c r="AE224" i="22"/>
  <c r="AG224" i="22"/>
  <c r="O204" i="22"/>
  <c r="L204" i="22"/>
  <c r="Q217" i="22"/>
  <c r="S217" i="22"/>
  <c r="AA217" i="22" s="1"/>
  <c r="AF202" i="22"/>
  <c r="AE202" i="22"/>
  <c r="AG202" i="22"/>
  <c r="Q197" i="22"/>
  <c r="S197" i="22"/>
  <c r="AA197" i="22" s="1"/>
  <c r="AF203" i="22"/>
  <c r="AE203" i="22"/>
  <c r="AG203" i="22"/>
  <c r="AG146" i="22"/>
  <c r="AF146" i="22"/>
  <c r="AE146" i="22"/>
  <c r="AF126" i="22"/>
  <c r="AE126" i="22"/>
  <c r="AG126" i="22"/>
  <c r="O88" i="22"/>
  <c r="L88" i="22"/>
  <c r="Q55" i="22"/>
  <c r="S55" i="22"/>
  <c r="AA55" i="22" s="1"/>
  <c r="O83" i="22"/>
  <c r="P83" i="22" s="1"/>
  <c r="L83" i="22"/>
  <c r="AF119" i="22"/>
  <c r="AE119" i="22"/>
  <c r="AG119" i="22"/>
  <c r="S28" i="22"/>
  <c r="AA28" i="22" s="1"/>
  <c r="S11" i="22"/>
  <c r="AA11" i="22" s="1"/>
  <c r="AE11" i="22" s="1"/>
  <c r="AF11" i="22" s="1"/>
  <c r="AG11" i="22" s="1"/>
  <c r="Q11" i="22"/>
  <c r="S223" i="22"/>
  <c r="AA223" i="22" s="1"/>
  <c r="O196" i="22"/>
  <c r="L196" i="22"/>
  <c r="S220" i="22"/>
  <c r="AA220" i="22" s="1"/>
  <c r="Q220" i="22"/>
  <c r="O183" i="22"/>
  <c r="L183" i="22"/>
  <c r="P183" i="22" s="1"/>
  <c r="Q157" i="22"/>
  <c r="S157" i="22"/>
  <c r="AA157" i="22" s="1"/>
  <c r="S222" i="22"/>
  <c r="AA222" i="22" s="1"/>
  <c r="AF195" i="22"/>
  <c r="AE195" i="22"/>
  <c r="AG195" i="22"/>
  <c r="Q173" i="22"/>
  <c r="S173" i="22"/>
  <c r="AA173" i="22" s="1"/>
  <c r="P204" i="22"/>
  <c r="S200" i="22"/>
  <c r="AA200" i="22" s="1"/>
  <c r="O128" i="22"/>
  <c r="L128" i="22"/>
  <c r="P128" i="22" s="1"/>
  <c r="O96" i="22"/>
  <c r="L96" i="22"/>
  <c r="P96" i="22" s="1"/>
  <c r="S143" i="22"/>
  <c r="AA143" i="22" s="1"/>
  <c r="Q47" i="22"/>
  <c r="S47" i="22"/>
  <c r="AA47" i="22" s="1"/>
  <c r="Q89" i="22"/>
  <c r="S89" i="22"/>
  <c r="AA89" i="22" s="1"/>
  <c r="O42" i="22"/>
  <c r="L42" i="22"/>
  <c r="AF22" i="22"/>
  <c r="AE22" i="22"/>
  <c r="AG22" i="22"/>
  <c r="O50" i="22"/>
  <c r="L50" i="22"/>
  <c r="Q56" i="22"/>
  <c r="S56" i="22"/>
  <c r="AA56" i="22" s="1"/>
  <c r="O91" i="22"/>
  <c r="L91" i="22"/>
  <c r="P91" i="22" s="1"/>
  <c r="L66" i="22"/>
  <c r="O66" i="22"/>
  <c r="S21" i="22"/>
  <c r="AA21" i="22" s="1"/>
  <c r="AE208" i="22"/>
  <c r="AG208" i="22"/>
  <c r="AF208" i="22"/>
  <c r="S250" i="22"/>
  <c r="AA250" i="22" s="1"/>
  <c r="Q250" i="22"/>
  <c r="O169" i="22"/>
  <c r="L169" i="22"/>
  <c r="P169" i="22" s="1"/>
  <c r="Q165" i="22"/>
  <c r="S165" i="22"/>
  <c r="AA165" i="22" s="1"/>
  <c r="O259" i="22"/>
  <c r="L259" i="22"/>
  <c r="O160" i="22"/>
  <c r="L160" i="22"/>
  <c r="P160" i="22" s="1"/>
  <c r="L60" i="22"/>
  <c r="P60" i="22" s="1"/>
  <c r="O60" i="22"/>
  <c r="Q73" i="22"/>
  <c r="S73" i="22"/>
  <c r="AA73" i="22" s="1"/>
  <c r="AF53" i="22"/>
  <c r="AE53" i="22"/>
  <c r="AG53" i="22"/>
  <c r="L230" i="22"/>
  <c r="P230" i="22" s="1"/>
  <c r="O230" i="22"/>
  <c r="O188" i="22"/>
  <c r="L188" i="22"/>
  <c r="P188" i="22" s="1"/>
  <c r="S193" i="22"/>
  <c r="AA193" i="22" s="1"/>
  <c r="S162" i="22"/>
  <c r="AA162" i="22" s="1"/>
  <c r="O175" i="22"/>
  <c r="L175" i="22"/>
  <c r="O136" i="22"/>
  <c r="L136" i="22"/>
  <c r="P136" i="22" s="1"/>
  <c r="O191" i="22"/>
  <c r="L191" i="22"/>
  <c r="P191" i="22" s="1"/>
  <c r="L229" i="22"/>
  <c r="O229" i="22"/>
  <c r="O99" i="22"/>
  <c r="L99" i="22"/>
  <c r="P99" i="22" s="1"/>
  <c r="O80" i="22"/>
  <c r="L80" i="22"/>
  <c r="P80" i="22" s="1"/>
  <c r="Q65" i="22"/>
  <c r="S65" i="22"/>
  <c r="AA65" i="22" s="1"/>
  <c r="O13" i="22"/>
  <c r="L13" i="22"/>
  <c r="P13" i="22" s="1"/>
  <c r="S134" i="22"/>
  <c r="AA134" i="22" s="1"/>
  <c r="L106" i="22"/>
  <c r="O106" i="22"/>
  <c r="S44" i="22"/>
  <c r="AA44" i="22" s="1"/>
  <c r="O243" i="22"/>
  <c r="L243" i="22"/>
  <c r="P243" i="22" s="1"/>
  <c r="O235" i="22"/>
  <c r="P235" i="22" s="1"/>
  <c r="L235" i="22"/>
  <c r="L177" i="22"/>
  <c r="O177" i="22"/>
  <c r="P177" i="22" s="1"/>
  <c r="AF147" i="22"/>
  <c r="AE147" i="22"/>
  <c r="AG147" i="22"/>
  <c r="AE139" i="22"/>
  <c r="AF139" i="22"/>
  <c r="AG139" i="22"/>
  <c r="S159" i="22"/>
  <c r="AA159" i="22" s="1"/>
  <c r="S242" i="22"/>
  <c r="AA242" i="22" s="1"/>
  <c r="Q242" i="22"/>
  <c r="S179" i="22"/>
  <c r="AA179" i="22" s="1"/>
  <c r="Q179" i="22"/>
  <c r="O152" i="22"/>
  <c r="L152" i="22"/>
  <c r="P196" i="22"/>
  <c r="AE163" i="22"/>
  <c r="AG163" i="22"/>
  <c r="O140" i="22"/>
  <c r="L140" i="22"/>
  <c r="P140" i="22" s="1"/>
  <c r="O131" i="22"/>
  <c r="L131" i="22"/>
  <c r="O72" i="22"/>
  <c r="L72" i="22"/>
  <c r="P72" i="22"/>
  <c r="S102" i="22"/>
  <c r="AA102" i="22" s="1"/>
  <c r="S78" i="22"/>
  <c r="AA78" i="22" s="1"/>
  <c r="AG45" i="22"/>
  <c r="O67" i="22"/>
  <c r="L67" i="22"/>
  <c r="P67" i="22" s="1"/>
  <c r="P19" i="22"/>
  <c r="L19" i="22"/>
  <c r="O19" i="22"/>
  <c r="Q260" i="22"/>
  <c r="S260" i="22"/>
  <c r="AA260" i="22" s="1"/>
  <c r="AG214" i="22"/>
  <c r="AE214" i="22"/>
  <c r="AF214" i="22"/>
  <c r="AG101" i="22"/>
  <c r="AF101" i="22"/>
  <c r="AE101" i="22"/>
  <c r="AE255" i="22"/>
  <c r="AF255" i="22"/>
  <c r="AG255" i="22"/>
  <c r="AG237" i="22"/>
  <c r="AF237" i="22"/>
  <c r="AE237" i="22"/>
  <c r="P259" i="22"/>
  <c r="S231" i="22"/>
  <c r="AA231" i="22" s="1"/>
  <c r="AE215" i="22"/>
  <c r="AG215" i="22"/>
  <c r="AF215" i="22"/>
  <c r="AF187" i="22"/>
  <c r="AE187" i="22"/>
  <c r="AG187" i="22"/>
  <c r="S190" i="22"/>
  <c r="AA190" i="22" s="1"/>
  <c r="Q190" i="22"/>
  <c r="O112" i="22"/>
  <c r="L112" i="22"/>
  <c r="P112" i="22" s="1"/>
  <c r="S108" i="22"/>
  <c r="AA108" i="22" s="1"/>
  <c r="AG97" i="22"/>
  <c r="AF97" i="22"/>
  <c r="AE97" i="22"/>
  <c r="S114" i="22"/>
  <c r="AA114" i="22" s="1"/>
  <c r="P131" i="22"/>
  <c r="S110" i="22"/>
  <c r="AA110" i="22" s="1"/>
  <c r="S69" i="22"/>
  <c r="AA69" i="22" s="1"/>
  <c r="L15" i="22"/>
  <c r="P15" i="22" s="1"/>
  <c r="O15" i="22"/>
  <c r="S62" i="22"/>
  <c r="AA62" i="22" s="1"/>
  <c r="Q32" i="22"/>
  <c r="S32" i="22"/>
  <c r="AA32" i="22" s="1"/>
  <c r="O63" i="22"/>
  <c r="L63" i="22"/>
  <c r="P63" i="22" s="1"/>
  <c r="S234" i="22"/>
  <c r="AA234" i="22" s="1"/>
  <c r="Q234" i="22"/>
  <c r="AE184" i="22"/>
  <c r="AG184" i="22"/>
  <c r="AF184" i="22"/>
  <c r="O120" i="22"/>
  <c r="L120" i="22"/>
  <c r="P120" i="22"/>
  <c r="Q149" i="22"/>
  <c r="S149" i="22"/>
  <c r="AA149" i="22" s="1"/>
  <c r="Q40" i="22"/>
  <c r="S40" i="22"/>
  <c r="AA40" i="22" s="1"/>
  <c r="L57" i="22"/>
  <c r="P57" i="22" s="1"/>
  <c r="O57" i="22"/>
  <c r="AG232" i="22"/>
  <c r="AF232" i="22"/>
  <c r="AE232" i="22"/>
  <c r="O251" i="22"/>
  <c r="L251" i="22"/>
  <c r="P174" i="22"/>
  <c r="S185" i="22"/>
  <c r="AA185" i="22" s="1"/>
  <c r="O199" i="22"/>
  <c r="L199" i="22"/>
  <c r="P199" i="22" s="1"/>
  <c r="L171" i="22"/>
  <c r="P171" i="22"/>
  <c r="O171" i="22"/>
  <c r="O95" i="22"/>
  <c r="P95" i="22"/>
  <c r="L95" i="22"/>
  <c r="O64" i="22"/>
  <c r="L64" i="22"/>
  <c r="P64" i="22" s="1"/>
  <c r="O123" i="22"/>
  <c r="L123" i="22"/>
  <c r="P123" i="22" s="1"/>
  <c r="S130" i="22"/>
  <c r="AA130" i="22" s="1"/>
  <c r="S77" i="22"/>
  <c r="AA77" i="22" s="1"/>
  <c r="L151" i="22"/>
  <c r="P151" i="22" s="1"/>
  <c r="O151" i="22"/>
  <c r="O103" i="22"/>
  <c r="L103" i="22"/>
  <c r="P103" i="22" s="1"/>
  <c r="O75" i="22"/>
  <c r="L75" i="22"/>
  <c r="S82" i="22"/>
  <c r="AA82" i="22" s="1"/>
  <c r="S258" i="22"/>
  <c r="AA258" i="22" s="1"/>
  <c r="Q258" i="22"/>
  <c r="O180" i="22"/>
  <c r="L180" i="22"/>
  <c r="P180" i="22" s="1"/>
  <c r="Q205" i="22"/>
  <c r="S205" i="22"/>
  <c r="AA205" i="22" s="1"/>
  <c r="O246" i="22"/>
  <c r="L246" i="22"/>
  <c r="P246" i="22" s="1"/>
  <c r="Q170" i="22"/>
  <c r="S170" i="22"/>
  <c r="AA170" i="22" s="1"/>
  <c r="S122" i="22"/>
  <c r="AA122" i="22" s="1"/>
  <c r="O115" i="22"/>
  <c r="L115" i="22"/>
  <c r="P88" i="22"/>
  <c r="Q24" i="22"/>
  <c r="S24" i="22"/>
  <c r="AA24" i="22" s="1"/>
  <c r="O26" i="22"/>
  <c r="L26" i="22"/>
  <c r="P26" i="22" s="1"/>
  <c r="O144" i="22"/>
  <c r="L144" i="22"/>
  <c r="S51" i="22"/>
  <c r="AA51" i="22" s="1"/>
  <c r="Q51" i="22"/>
  <c r="L18" i="22"/>
  <c r="O18" i="22"/>
  <c r="Q39" i="22"/>
  <c r="S39" i="22"/>
  <c r="AA39" i="22" s="1"/>
  <c r="S247" i="22"/>
  <c r="AA247" i="22" s="1"/>
  <c r="L206" i="22"/>
  <c r="P206" i="22" s="1"/>
  <c r="O206" i="22"/>
  <c r="S192" i="22"/>
  <c r="AA192" i="22" s="1"/>
  <c r="O168" i="22"/>
  <c r="L168" i="22"/>
  <c r="P168" i="22" s="1"/>
  <c r="S154" i="22"/>
  <c r="AA154" i="22" s="1"/>
  <c r="O104" i="22"/>
  <c r="L104" i="22"/>
  <c r="P104" i="22" s="1"/>
  <c r="S127" i="22"/>
  <c r="AA127" i="22" s="1"/>
  <c r="P152" i="22"/>
  <c r="O107" i="22"/>
  <c r="L107" i="22"/>
  <c r="P107" i="22" s="1"/>
  <c r="S117" i="22"/>
  <c r="AA117" i="22" s="1"/>
  <c r="Q94" i="22"/>
  <c r="S94" i="22"/>
  <c r="AA94" i="22" s="1"/>
  <c r="S84" i="22"/>
  <c r="AA84" i="22" s="1"/>
  <c r="P42" i="22"/>
  <c r="P50" i="22"/>
  <c r="S14" i="22"/>
  <c r="AA14" i="22" s="1"/>
  <c r="AE14" i="22" s="1"/>
  <c r="AF14" i="22" s="1"/>
  <c r="AG14" i="22" s="1"/>
  <c r="S52" i="22"/>
  <c r="AA52" i="22" s="1"/>
  <c r="O34" i="22"/>
  <c r="L34" i="22"/>
  <c r="P34" i="22" s="1"/>
  <c r="S8" i="22"/>
  <c r="AA8" i="22" s="1"/>
  <c r="AE8" i="22" s="1"/>
  <c r="AF8" i="22" s="1"/>
  <c r="AG8" i="22" s="1"/>
  <c r="P19" i="25"/>
  <c r="Q19" i="25" s="1"/>
  <c r="S109" i="25"/>
  <c r="W109" i="25" s="1"/>
  <c r="Q58" i="25"/>
  <c r="S58" i="25"/>
  <c r="W58" i="25" s="1"/>
  <c r="Q132" i="25"/>
  <c r="S132" i="25"/>
  <c r="W132" i="25" s="1"/>
  <c r="S78" i="25"/>
  <c r="W78" i="25" s="1"/>
  <c r="Q78" i="25"/>
  <c r="Q128" i="25"/>
  <c r="P244" i="25"/>
  <c r="S244" i="25" s="1"/>
  <c r="W244" i="25" s="1"/>
  <c r="P211" i="25"/>
  <c r="S211" i="25" s="1"/>
  <c r="W211" i="25" s="1"/>
  <c r="P160" i="25"/>
  <c r="Q160" i="25" s="1"/>
  <c r="P127" i="25"/>
  <c r="Q127" i="25" s="1"/>
  <c r="P6" i="25"/>
  <c r="Q6" i="25" s="1"/>
  <c r="P129" i="25"/>
  <c r="P177" i="25"/>
  <c r="Q177" i="25" s="1"/>
  <c r="P169" i="25"/>
  <c r="S169" i="25" s="1"/>
  <c r="W169" i="25" s="1"/>
  <c r="S125" i="25"/>
  <c r="W125" i="25" s="1"/>
  <c r="P213" i="25"/>
  <c r="Q213" i="25" s="1"/>
  <c r="P156" i="25"/>
  <c r="Q156" i="25" s="1"/>
  <c r="Q97" i="25"/>
  <c r="Q69" i="25"/>
  <c r="S69" i="25"/>
  <c r="W69" i="25" s="1"/>
  <c r="Q47" i="25"/>
  <c r="S47" i="25"/>
  <c r="W47" i="25" s="1"/>
  <c r="Q12" i="25"/>
  <c r="S12" i="25"/>
  <c r="Q225" i="25"/>
  <c r="S225" i="25"/>
  <c r="W225" i="25" s="1"/>
  <c r="Q189" i="25"/>
  <c r="S189" i="25"/>
  <c r="W189" i="25" s="1"/>
  <c r="Q158" i="25"/>
  <c r="S158" i="25"/>
  <c r="W158" i="25" s="1"/>
  <c r="Q140" i="25"/>
  <c r="S140" i="25"/>
  <c r="W140" i="25" s="1"/>
  <c r="S93" i="25"/>
  <c r="W93" i="25" s="1"/>
  <c r="Q77" i="25"/>
  <c r="S77" i="25"/>
  <c r="W77" i="25" s="1"/>
  <c r="Q240" i="25"/>
  <c r="S240" i="25"/>
  <c r="W240" i="25" s="1"/>
  <c r="Q223" i="25"/>
  <c r="S223" i="25"/>
  <c r="W223" i="25" s="1"/>
  <c r="S173" i="25"/>
  <c r="W173" i="25" s="1"/>
  <c r="S124" i="25"/>
  <c r="W124" i="25" s="1"/>
  <c r="Q51" i="25"/>
  <c r="Q43" i="25"/>
  <c r="S43" i="25"/>
  <c r="W43" i="25" s="1"/>
  <c r="S35" i="25"/>
  <c r="W35" i="25" s="1"/>
  <c r="Q8" i="25"/>
  <c r="S8" i="25"/>
  <c r="Q260" i="25"/>
  <c r="S260" i="25"/>
  <c r="W260" i="25" s="1"/>
  <c r="Q217" i="25"/>
  <c r="S217" i="25"/>
  <c r="W217" i="25" s="1"/>
  <c r="Q16" i="25"/>
  <c r="L259" i="25"/>
  <c r="O259" i="25"/>
  <c r="L243" i="25"/>
  <c r="O243" i="25"/>
  <c r="O249" i="25"/>
  <c r="L249" i="25"/>
  <c r="L220" i="25"/>
  <c r="O220" i="25"/>
  <c r="O235" i="25"/>
  <c r="L235" i="25"/>
  <c r="O230" i="25"/>
  <c r="L230" i="25"/>
  <c r="O214" i="25"/>
  <c r="L214" i="25"/>
  <c r="L192" i="25"/>
  <c r="O192" i="25"/>
  <c r="O208" i="25"/>
  <c r="L208" i="25"/>
  <c r="O198" i="25"/>
  <c r="L198" i="25"/>
  <c r="O182" i="25"/>
  <c r="L182" i="25"/>
  <c r="L161" i="25"/>
  <c r="O161" i="25"/>
  <c r="O180" i="25"/>
  <c r="L180" i="25"/>
  <c r="O172" i="25"/>
  <c r="L172" i="25"/>
  <c r="L174" i="25"/>
  <c r="O174" i="25"/>
  <c r="O163" i="25"/>
  <c r="L163" i="25"/>
  <c r="O134" i="25"/>
  <c r="L134" i="25"/>
  <c r="O119" i="25"/>
  <c r="L119" i="25"/>
  <c r="O111" i="25"/>
  <c r="L111" i="25"/>
  <c r="O103" i="25"/>
  <c r="L103" i="25"/>
  <c r="L84" i="25"/>
  <c r="O84" i="25"/>
  <c r="O126" i="25"/>
  <c r="L126" i="25"/>
  <c r="O122" i="25"/>
  <c r="L122" i="25"/>
  <c r="O118" i="25"/>
  <c r="L118" i="25"/>
  <c r="O114" i="25"/>
  <c r="L114" i="25"/>
  <c r="O110" i="25"/>
  <c r="L110" i="25"/>
  <c r="O106" i="25"/>
  <c r="L106" i="25"/>
  <c r="O102" i="25"/>
  <c r="L102" i="25"/>
  <c r="L98" i="25"/>
  <c r="O98" i="25"/>
  <c r="O95" i="25"/>
  <c r="L95" i="25"/>
  <c r="L79" i="25"/>
  <c r="O79" i="25"/>
  <c r="O55" i="25"/>
  <c r="L55" i="25"/>
  <c r="L46" i="25"/>
  <c r="O46" i="25"/>
  <c r="L30" i="25"/>
  <c r="O30" i="25"/>
  <c r="L15" i="25"/>
  <c r="O15" i="25"/>
  <c r="O64" i="25"/>
  <c r="L64" i="25"/>
  <c r="O48" i="25"/>
  <c r="L48" i="25"/>
  <c r="O40" i="25"/>
  <c r="L40" i="25"/>
  <c r="O32" i="25"/>
  <c r="L32" i="25"/>
  <c r="O24" i="25"/>
  <c r="L24" i="25"/>
  <c r="L5" i="25"/>
  <c r="O5" i="25"/>
  <c r="L41" i="25"/>
  <c r="O41" i="25"/>
  <c r="L25" i="25"/>
  <c r="O25" i="25"/>
  <c r="O10" i="25"/>
  <c r="L10" i="25"/>
  <c r="L255" i="25"/>
  <c r="O255" i="25"/>
  <c r="L239" i="25"/>
  <c r="O239" i="25"/>
  <c r="O253" i="25"/>
  <c r="L253" i="25"/>
  <c r="L216" i="25"/>
  <c r="O216" i="25"/>
  <c r="O237" i="25"/>
  <c r="L237" i="25"/>
  <c r="O218" i="25"/>
  <c r="L218" i="25"/>
  <c r="L204" i="25"/>
  <c r="O204" i="25"/>
  <c r="L188" i="25"/>
  <c r="O188" i="25"/>
  <c r="O202" i="25"/>
  <c r="L202" i="25"/>
  <c r="O186" i="25"/>
  <c r="L186" i="25"/>
  <c r="L210" i="25"/>
  <c r="O210" i="25"/>
  <c r="O176" i="25"/>
  <c r="L176" i="25"/>
  <c r="O168" i="25"/>
  <c r="L168" i="25"/>
  <c r="L157" i="25"/>
  <c r="O157" i="25"/>
  <c r="O154" i="25"/>
  <c r="L154" i="25"/>
  <c r="O143" i="25"/>
  <c r="L143" i="25"/>
  <c r="L80" i="25"/>
  <c r="O80" i="25"/>
  <c r="L91" i="25"/>
  <c r="O91" i="25"/>
  <c r="L75" i="25"/>
  <c r="O75" i="25"/>
  <c r="O60" i="25"/>
  <c r="L60" i="25"/>
  <c r="L42" i="25"/>
  <c r="O42" i="25"/>
  <c r="L26" i="25"/>
  <c r="O26" i="25"/>
  <c r="S65" i="25"/>
  <c r="W65" i="25" s="1"/>
  <c r="O13" i="25"/>
  <c r="L13" i="25"/>
  <c r="L53" i="25"/>
  <c r="O53" i="25"/>
  <c r="L37" i="25"/>
  <c r="O37" i="25"/>
  <c r="L21" i="25"/>
  <c r="O21" i="25"/>
  <c r="L251" i="25"/>
  <c r="O251" i="25"/>
  <c r="O257" i="25"/>
  <c r="L257" i="25"/>
  <c r="O241" i="25"/>
  <c r="L241" i="25"/>
  <c r="L228" i="25"/>
  <c r="O228" i="25"/>
  <c r="O231" i="25"/>
  <c r="L231" i="25"/>
  <c r="O222" i="25"/>
  <c r="L222" i="25"/>
  <c r="L200" i="25"/>
  <c r="O200" i="25"/>
  <c r="L184" i="25"/>
  <c r="O184" i="25"/>
  <c r="O206" i="25"/>
  <c r="L206" i="25"/>
  <c r="O190" i="25"/>
  <c r="L190" i="25"/>
  <c r="L153" i="25"/>
  <c r="O153" i="25"/>
  <c r="S203" i="25"/>
  <c r="W203" i="25" s="1"/>
  <c r="O178" i="25"/>
  <c r="L178" i="25"/>
  <c r="O170" i="25"/>
  <c r="L170" i="25"/>
  <c r="O149" i="25"/>
  <c r="L149" i="25"/>
  <c r="O145" i="25"/>
  <c r="L145" i="25"/>
  <c r="O142" i="25"/>
  <c r="L142" i="25"/>
  <c r="O138" i="25"/>
  <c r="L138" i="25"/>
  <c r="Q148" i="25"/>
  <c r="S148" i="25"/>
  <c r="W148" i="25" s="1"/>
  <c r="O123" i="25"/>
  <c r="L123" i="25"/>
  <c r="O115" i="25"/>
  <c r="L115" i="25"/>
  <c r="O107" i="25"/>
  <c r="L107" i="25"/>
  <c r="L92" i="25"/>
  <c r="O92" i="25"/>
  <c r="L76" i="25"/>
  <c r="O76" i="25"/>
  <c r="O130" i="25"/>
  <c r="L130" i="25"/>
  <c r="S99" i="25"/>
  <c r="W99" i="25" s="1"/>
  <c r="L87" i="25"/>
  <c r="O87" i="25"/>
  <c r="L71" i="25"/>
  <c r="O71" i="25"/>
  <c r="O68" i="25"/>
  <c r="L68" i="25"/>
  <c r="L54" i="25"/>
  <c r="O54" i="25"/>
  <c r="L38" i="25"/>
  <c r="O38" i="25"/>
  <c r="L22" i="25"/>
  <c r="O22" i="25"/>
  <c r="O63" i="25"/>
  <c r="L63" i="25"/>
  <c r="O59" i="25"/>
  <c r="L59" i="25"/>
  <c r="O52" i="25"/>
  <c r="L52" i="25"/>
  <c r="O44" i="25"/>
  <c r="L44" i="25"/>
  <c r="O36" i="25"/>
  <c r="L36" i="25"/>
  <c r="O28" i="25"/>
  <c r="L28" i="25"/>
  <c r="O20" i="25"/>
  <c r="L20" i="25"/>
  <c r="O9" i="25"/>
  <c r="L9" i="25"/>
  <c r="L49" i="25"/>
  <c r="O49" i="25"/>
  <c r="L33" i="25"/>
  <c r="O33" i="25"/>
  <c r="L17" i="25"/>
  <c r="O17" i="25"/>
  <c r="S61" i="25"/>
  <c r="W61" i="25" s="1"/>
  <c r="L247" i="25"/>
  <c r="O247" i="25"/>
  <c r="O245" i="25"/>
  <c r="L245" i="25"/>
  <c r="L224" i="25"/>
  <c r="O224" i="25"/>
  <c r="S242" i="25"/>
  <c r="W242" i="25" s="1"/>
  <c r="O226" i="25"/>
  <c r="L226" i="25"/>
  <c r="O212" i="25"/>
  <c r="L212" i="25"/>
  <c r="L196" i="25"/>
  <c r="O196" i="25"/>
  <c r="O194" i="25"/>
  <c r="L194" i="25"/>
  <c r="L165" i="25"/>
  <c r="O165" i="25"/>
  <c r="O155" i="25"/>
  <c r="L155" i="25"/>
  <c r="S181" i="25"/>
  <c r="W181" i="25" s="1"/>
  <c r="O159" i="25"/>
  <c r="L159" i="25"/>
  <c r="L141" i="25"/>
  <c r="O141" i="25"/>
  <c r="L88" i="25"/>
  <c r="O88" i="25"/>
  <c r="L72" i="25"/>
  <c r="O72" i="25"/>
  <c r="L96" i="25"/>
  <c r="O96" i="25"/>
  <c r="L83" i="25"/>
  <c r="O83" i="25"/>
  <c r="L67" i="25"/>
  <c r="O67" i="25"/>
  <c r="O56" i="25"/>
  <c r="L56" i="25"/>
  <c r="L50" i="25"/>
  <c r="O50" i="25"/>
  <c r="L34" i="25"/>
  <c r="O34" i="25"/>
  <c r="L18" i="25"/>
  <c r="O18" i="25"/>
  <c r="L45" i="25"/>
  <c r="O45" i="25"/>
  <c r="L29" i="25"/>
  <c r="O29" i="25"/>
  <c r="O14" i="25"/>
  <c r="L14" i="25"/>
  <c r="S57" i="25"/>
  <c r="W57" i="25" s="1"/>
  <c r="G14" i="1"/>
  <c r="D14" i="1"/>
  <c r="E14" i="1" s="1"/>
  <c r="F14" i="1" s="1"/>
  <c r="D31" i="1"/>
  <c r="E31" i="1" s="1"/>
  <c r="F31" i="1" s="1"/>
  <c r="G31" i="1"/>
  <c r="AS8" i="18"/>
  <c r="AU8" i="18"/>
  <c r="AT8" i="18"/>
  <c r="AR8" i="18"/>
  <c r="AQ8" i="18"/>
  <c r="AP8" i="18"/>
  <c r="Q8" i="18"/>
  <c r="S8" i="18"/>
  <c r="N8" i="18"/>
  <c r="O8" i="18"/>
  <c r="P8" i="18"/>
  <c r="R8" i="18"/>
  <c r="O13" i="18"/>
  <c r="P13" i="18"/>
  <c r="N13" i="18"/>
  <c r="S13" i="18"/>
  <c r="Q13" i="18"/>
  <c r="R13" i="18"/>
  <c r="X8" i="18"/>
  <c r="U8" i="18"/>
  <c r="V8" i="18"/>
  <c r="W8" i="18"/>
  <c r="Y8" i="18"/>
  <c r="Z8" i="18"/>
  <c r="V15" i="18"/>
  <c r="X15" i="18"/>
  <c r="Y15" i="18"/>
  <c r="W15" i="18"/>
  <c r="U15" i="18"/>
  <c r="Z15" i="18"/>
  <c r="AF16" i="18"/>
  <c r="AB16" i="18"/>
  <c r="AG16" i="18"/>
  <c r="AC16" i="18"/>
  <c r="AE16" i="18"/>
  <c r="AD16" i="18"/>
  <c r="D27" i="11"/>
  <c r="E27" i="11" s="1"/>
  <c r="F27" i="11" s="1"/>
  <c r="G27" i="11"/>
  <c r="G11" i="9"/>
  <c r="G32" i="9" s="1"/>
  <c r="C32" i="9"/>
  <c r="C35" i="9" s="1"/>
  <c r="D11" i="9"/>
  <c r="E11" i="9" s="1"/>
  <c r="F11" i="9" s="1"/>
  <c r="E9" i="12"/>
  <c r="AN10" i="18"/>
  <c r="AM10" i="18"/>
  <c r="AK10" i="18"/>
  <c r="AJ10" i="18"/>
  <c r="AL10" i="18"/>
  <c r="AI10" i="18"/>
  <c r="AG7" i="18"/>
  <c r="AC7" i="18"/>
  <c r="AF7" i="18"/>
  <c r="AB7" i="18"/>
  <c r="AD7" i="18"/>
  <c r="AE7" i="18"/>
  <c r="AG13" i="18"/>
  <c r="AC13" i="18"/>
  <c r="AF13" i="18"/>
  <c r="AE13" i="18"/>
  <c r="AB13" i="18"/>
  <c r="AD13" i="18"/>
  <c r="E9" i="9"/>
  <c r="E45" i="20"/>
  <c r="C11" i="12" s="1"/>
  <c r="C10" i="12"/>
  <c r="G10" i="11"/>
  <c r="H4" i="21"/>
  <c r="C6" i="10"/>
  <c r="B33" i="20"/>
  <c r="C33" i="20" s="1"/>
  <c r="D33" i="20" s="1"/>
  <c r="E39" i="20"/>
  <c r="C11" i="11" s="1"/>
  <c r="C33" i="19"/>
  <c r="C9" i="10"/>
  <c r="O16" i="6"/>
  <c r="O17" i="6" s="1"/>
  <c r="E21" i="7"/>
  <c r="C9" i="17"/>
  <c r="G28" i="21"/>
  <c r="I28" i="21"/>
  <c r="H28" i="21"/>
  <c r="J28" i="21"/>
  <c r="F28" i="21"/>
  <c r="E28" i="21"/>
  <c r="I20" i="21"/>
  <c r="G20" i="21"/>
  <c r="H20" i="21"/>
  <c r="E20" i="21"/>
  <c r="J20" i="21"/>
  <c r="F20" i="21"/>
  <c r="AI9" i="18"/>
  <c r="AJ9" i="18"/>
  <c r="BE6" i="18"/>
  <c r="BF6" i="18"/>
  <c r="BG6" i="18"/>
  <c r="G27" i="21"/>
  <c r="E27" i="21"/>
  <c r="I27" i="21"/>
  <c r="H27" i="21"/>
  <c r="F27" i="21"/>
  <c r="J27" i="21"/>
  <c r="AQ9" i="18"/>
  <c r="AR9" i="18"/>
  <c r="AD6" i="18"/>
  <c r="AF6" i="18"/>
  <c r="AE6" i="18"/>
  <c r="AF12" i="18"/>
  <c r="AG12" i="18"/>
  <c r="BD7" i="18"/>
  <c r="BF7" i="18"/>
  <c r="J25" i="21"/>
  <c r="G25" i="21"/>
  <c r="I25" i="21"/>
  <c r="H25" i="21"/>
  <c r="F25" i="21"/>
  <c r="E25" i="21"/>
  <c r="J17" i="21"/>
  <c r="I17" i="21"/>
  <c r="G17" i="21"/>
  <c r="H17" i="21"/>
  <c r="F17" i="21"/>
  <c r="E17" i="21"/>
  <c r="G9" i="21"/>
  <c r="G29" i="21" s="1"/>
  <c r="I9" i="21"/>
  <c r="H9" i="21"/>
  <c r="F9" i="21"/>
  <c r="E9" i="21"/>
  <c r="J9" i="21"/>
  <c r="C9" i="11"/>
  <c r="C19" i="19"/>
  <c r="B47" i="19"/>
  <c r="J24" i="21"/>
  <c r="E24" i="21"/>
  <c r="I24" i="21"/>
  <c r="F24" i="21"/>
  <c r="G24" i="21"/>
  <c r="H24" i="21"/>
  <c r="J16" i="21"/>
  <c r="E16" i="21"/>
  <c r="G16" i="21"/>
  <c r="F16" i="21"/>
  <c r="I16" i="21"/>
  <c r="H16" i="21"/>
  <c r="O11" i="18"/>
  <c r="N11" i="18"/>
  <c r="P11" i="18"/>
  <c r="Q11" i="18"/>
  <c r="U12" i="18"/>
  <c r="Z12" i="18"/>
  <c r="H23" i="21"/>
  <c r="G23" i="21"/>
  <c r="J23" i="21"/>
  <c r="F23" i="21"/>
  <c r="E23" i="21"/>
  <c r="I23" i="21"/>
  <c r="H15" i="21"/>
  <c r="G15" i="21"/>
  <c r="J15" i="21"/>
  <c r="E15" i="21"/>
  <c r="F15" i="21"/>
  <c r="I15" i="21"/>
  <c r="AG9" i="18"/>
  <c r="AC9" i="18"/>
  <c r="H22" i="21"/>
  <c r="E22" i="21"/>
  <c r="J22" i="21"/>
  <c r="F22" i="21"/>
  <c r="I22" i="21"/>
  <c r="G22" i="21"/>
  <c r="H14" i="21"/>
  <c r="J14" i="21"/>
  <c r="E14" i="21"/>
  <c r="F14" i="21"/>
  <c r="I14" i="21"/>
  <c r="G14" i="21"/>
  <c r="G32" i="16"/>
  <c r="AF10" i="18"/>
  <c r="AD10" i="18"/>
  <c r="AB10" i="18"/>
  <c r="BD10" i="18"/>
  <c r="BE10" i="18"/>
  <c r="F21" i="21"/>
  <c r="G21" i="21"/>
  <c r="H21" i="21"/>
  <c r="E21" i="21"/>
  <c r="J21" i="21"/>
  <c r="F13" i="21"/>
  <c r="H13" i="21"/>
  <c r="G13" i="21"/>
  <c r="J13" i="21"/>
  <c r="E13" i="21"/>
  <c r="C22" i="10"/>
  <c r="C18" i="10"/>
  <c r="I12" i="21"/>
  <c r="H12" i="21"/>
  <c r="G12" i="21"/>
  <c r="J12" i="21"/>
  <c r="F12" i="21"/>
  <c r="E12" i="21"/>
  <c r="I19" i="21"/>
  <c r="G19" i="21"/>
  <c r="F19" i="21"/>
  <c r="H19" i="21"/>
  <c r="E19" i="21"/>
  <c r="J19" i="21"/>
  <c r="C30" i="10"/>
  <c r="BW13" i="18"/>
  <c r="BV13" i="18"/>
  <c r="BU13" i="18"/>
  <c r="BU6" i="18"/>
  <c r="BW6" i="18"/>
  <c r="E26" i="21"/>
  <c r="I26" i="21"/>
  <c r="F26" i="21"/>
  <c r="H26" i="21"/>
  <c r="G26" i="21"/>
  <c r="F18" i="21"/>
  <c r="E18" i="21"/>
  <c r="I18" i="21"/>
  <c r="H18" i="21"/>
  <c r="G18" i="21"/>
  <c r="F10" i="21"/>
  <c r="E10" i="21"/>
  <c r="I10" i="21"/>
  <c r="H10" i="21"/>
  <c r="G10" i="21"/>
  <c r="J10" i="21"/>
  <c r="C25" i="10"/>
  <c r="C12" i="10"/>
  <c r="BW14" i="18"/>
  <c r="BV14" i="18"/>
  <c r="BU14" i="18"/>
  <c r="C20" i="10"/>
  <c r="BW7" i="18"/>
  <c r="BR7" i="18"/>
  <c r="BV7" i="18"/>
  <c r="BW12" i="18"/>
  <c r="C19" i="10"/>
  <c r="C14" i="10"/>
  <c r="BV6" i="18"/>
  <c r="I13" i="21"/>
  <c r="C23" i="10"/>
  <c r="D16" i="6"/>
  <c r="I21" i="21"/>
  <c r="BV11" i="18"/>
  <c r="BR15" i="18"/>
  <c r="BW11" i="18"/>
  <c r="BR11" i="18"/>
  <c r="S191" i="25" l="1"/>
  <c r="W191" i="25" s="1"/>
  <c r="S74" i="25"/>
  <c r="W74" i="25" s="1"/>
  <c r="P25" i="25"/>
  <c r="Q25" i="25" s="1"/>
  <c r="S144" i="25"/>
  <c r="W144" i="25" s="1"/>
  <c r="S73" i="25"/>
  <c r="W73" i="25" s="1"/>
  <c r="Q233" i="25"/>
  <c r="S250" i="25"/>
  <c r="W250" i="25" s="1"/>
  <c r="S246" i="25"/>
  <c r="W246" i="25" s="1"/>
  <c r="Q101" i="25"/>
  <c r="S215" i="25"/>
  <c r="W215" i="25" s="1"/>
  <c r="S146" i="25"/>
  <c r="W146" i="25" s="1"/>
  <c r="Q4" i="25"/>
  <c r="S197" i="25"/>
  <c r="W197" i="25" s="1"/>
  <c r="S254" i="25"/>
  <c r="W254" i="25" s="1"/>
  <c r="S70" i="25"/>
  <c r="W70" i="25" s="1"/>
  <c r="S104" i="25"/>
  <c r="W104" i="25" s="1"/>
  <c r="S81" i="25"/>
  <c r="W81" i="25" s="1"/>
  <c r="S195" i="25"/>
  <c r="W195" i="25" s="1"/>
  <c r="S100" i="25"/>
  <c r="W100" i="25" s="1"/>
  <c r="S85" i="25"/>
  <c r="W85" i="25" s="1"/>
  <c r="Q256" i="25"/>
  <c r="Q205" i="25"/>
  <c r="S133" i="25"/>
  <c r="W133" i="25" s="1"/>
  <c r="Q166" i="25"/>
  <c r="S201" i="25"/>
  <c r="W201" i="25" s="1"/>
  <c r="S86" i="25"/>
  <c r="W86" i="25" s="1"/>
  <c r="S135" i="25"/>
  <c r="W135" i="25" s="1"/>
  <c r="S236" i="25"/>
  <c r="W236" i="25" s="1"/>
  <c r="AG4" i="25"/>
  <c r="AH4" i="25" s="1"/>
  <c r="AI4" i="25" s="1"/>
  <c r="AB4" i="25"/>
  <c r="S229" i="25"/>
  <c r="W229" i="25" s="1"/>
  <c r="Q147" i="25"/>
  <c r="S193" i="25"/>
  <c r="W193" i="25" s="1"/>
  <c r="S248" i="25"/>
  <c r="W248" i="25" s="1"/>
  <c r="Q244" i="25"/>
  <c r="AG12" i="25"/>
  <c r="AH12" i="25" s="1"/>
  <c r="AI12" i="25" s="1"/>
  <c r="AB12" i="25"/>
  <c r="S185" i="25"/>
  <c r="W185" i="25" s="1"/>
  <c r="S232" i="25"/>
  <c r="W232" i="25" s="1"/>
  <c r="S7" i="25"/>
  <c r="P157" i="25"/>
  <c r="AG16" i="25"/>
  <c r="AH16" i="25" s="1"/>
  <c r="AI16" i="25" s="1"/>
  <c r="AB16" i="25"/>
  <c r="S31" i="25"/>
  <c r="W31" i="25" s="1"/>
  <c r="P32" i="25"/>
  <c r="AG8" i="25"/>
  <c r="AH8" i="25" s="1"/>
  <c r="AI8" i="25" s="1"/>
  <c r="AB8" i="25"/>
  <c r="Q39" i="25"/>
  <c r="Q152" i="25"/>
  <c r="S120" i="25"/>
  <c r="W120" i="25" s="1"/>
  <c r="S219" i="25"/>
  <c r="W219" i="25" s="1"/>
  <c r="S156" i="25"/>
  <c r="W156" i="25" s="1"/>
  <c r="P80" i="25"/>
  <c r="P10" i="25"/>
  <c r="Q10" i="25" s="1"/>
  <c r="P243" i="25"/>
  <c r="S243" i="25" s="1"/>
  <c r="W243" i="25" s="1"/>
  <c r="Q94" i="25"/>
  <c r="S209" i="25"/>
  <c r="W209" i="25" s="1"/>
  <c r="P13" i="25"/>
  <c r="Q13" i="25" s="1"/>
  <c r="S6" i="25"/>
  <c r="P76" i="25"/>
  <c r="Q76" i="25" s="1"/>
  <c r="P88" i="25"/>
  <c r="Q88" i="25" s="1"/>
  <c r="Q227" i="25"/>
  <c r="S27" i="25"/>
  <c r="W27" i="25" s="1"/>
  <c r="S179" i="25"/>
  <c r="W179" i="25" s="1"/>
  <c r="S82" i="25"/>
  <c r="W82" i="25" s="1"/>
  <c r="S89" i="25"/>
  <c r="W89" i="25" s="1"/>
  <c r="S139" i="25"/>
  <c r="W139" i="25" s="1"/>
  <c r="S234" i="25"/>
  <c r="W234" i="25" s="1"/>
  <c r="S11" i="25"/>
  <c r="S162" i="25"/>
  <c r="W162" i="25" s="1"/>
  <c r="P134" i="25"/>
  <c r="S134" i="25" s="1"/>
  <c r="W134" i="25" s="1"/>
  <c r="S108" i="25"/>
  <c r="W108" i="25" s="1"/>
  <c r="Q252" i="25"/>
  <c r="S207" i="25"/>
  <c r="W207" i="25" s="1"/>
  <c r="Q113" i="25"/>
  <c r="P220" i="25"/>
  <c r="S220" i="25" s="1"/>
  <c r="W220" i="25" s="1"/>
  <c r="P196" i="25"/>
  <c r="S196" i="25" s="1"/>
  <c r="W196" i="25" s="1"/>
  <c r="P107" i="25"/>
  <c r="Q107" i="25" s="1"/>
  <c r="S187" i="25"/>
  <c r="W187" i="25" s="1"/>
  <c r="P206" i="25"/>
  <c r="Q206" i="25" s="1"/>
  <c r="P255" i="25"/>
  <c r="P30" i="25"/>
  <c r="S127" i="25"/>
  <c r="W127" i="25" s="1"/>
  <c r="P38" i="25"/>
  <c r="Q38" i="25" s="1"/>
  <c r="P188" i="25"/>
  <c r="S188" i="25" s="1"/>
  <c r="W188" i="25" s="1"/>
  <c r="P46" i="25"/>
  <c r="S46" i="25" s="1"/>
  <c r="W46" i="25" s="1"/>
  <c r="P98" i="25"/>
  <c r="S98" i="25" s="1"/>
  <c r="W98" i="25" s="1"/>
  <c r="P84" i="25"/>
  <c r="Q84" i="25" s="1"/>
  <c r="S151" i="25"/>
  <c r="W151" i="25" s="1"/>
  <c r="S213" i="25"/>
  <c r="W213" i="25" s="1"/>
  <c r="P53" i="25"/>
  <c r="Q53" i="25" s="1"/>
  <c r="P138" i="25"/>
  <c r="S138" i="25" s="1"/>
  <c r="W138" i="25" s="1"/>
  <c r="Q90" i="25"/>
  <c r="S116" i="25"/>
  <c r="W116" i="25" s="1"/>
  <c r="P214" i="25"/>
  <c r="Q214" i="25" s="1"/>
  <c r="P64" i="25"/>
  <c r="Q64" i="25" s="1"/>
  <c r="P55" i="25"/>
  <c r="S23" i="25"/>
  <c r="W23" i="25" s="1"/>
  <c r="S221" i="25"/>
  <c r="W221" i="25" s="1"/>
  <c r="P66" i="25"/>
  <c r="Q66" i="25" s="1"/>
  <c r="P159" i="25"/>
  <c r="S159" i="25" s="1"/>
  <c r="W159" i="25" s="1"/>
  <c r="P208" i="25"/>
  <c r="Q208" i="25" s="1"/>
  <c r="Q258" i="25"/>
  <c r="S258" i="25"/>
  <c r="W258" i="25" s="1"/>
  <c r="P83" i="25"/>
  <c r="Q83" i="25" s="1"/>
  <c r="P92" i="25"/>
  <c r="Q92" i="25" s="1"/>
  <c r="P149" i="25"/>
  <c r="S149" i="25" s="1"/>
  <c r="W149" i="25" s="1"/>
  <c r="P37" i="25"/>
  <c r="Q37" i="25" s="1"/>
  <c r="S171" i="25"/>
  <c r="W171" i="25" s="1"/>
  <c r="P24" i="25"/>
  <c r="S24" i="25" s="1"/>
  <c r="W24" i="25" s="1"/>
  <c r="S175" i="25"/>
  <c r="W175" i="25" s="1"/>
  <c r="P192" i="25"/>
  <c r="Q192" i="25" s="1"/>
  <c r="S136" i="25"/>
  <c r="W136" i="25" s="1"/>
  <c r="P155" i="25"/>
  <c r="S155" i="25" s="1"/>
  <c r="W155" i="25" s="1"/>
  <c r="P9" i="25"/>
  <c r="Q9" i="25" s="1"/>
  <c r="P44" i="25"/>
  <c r="Q44" i="25" s="1"/>
  <c r="P218" i="25"/>
  <c r="S218" i="25" s="1"/>
  <c r="W218" i="25" s="1"/>
  <c r="P118" i="25"/>
  <c r="Q118" i="25" s="1"/>
  <c r="P103" i="25"/>
  <c r="S103" i="25" s="1"/>
  <c r="W103" i="25" s="1"/>
  <c r="S160" i="25"/>
  <c r="W160" i="25" s="1"/>
  <c r="S177" i="25"/>
  <c r="W177" i="25" s="1"/>
  <c r="Q137" i="25"/>
  <c r="P142" i="25"/>
  <c r="Q142" i="25" s="1"/>
  <c r="P41" i="25"/>
  <c r="Q41" i="25" s="1"/>
  <c r="P230" i="25"/>
  <c r="Q230" i="25" s="1"/>
  <c r="P165" i="25"/>
  <c r="Q165" i="25" s="1"/>
  <c r="P212" i="25"/>
  <c r="S212" i="25" s="1"/>
  <c r="W212" i="25" s="1"/>
  <c r="P28" i="25"/>
  <c r="Q28" i="25" s="1"/>
  <c r="P59" i="25"/>
  <c r="S59" i="25" s="1"/>
  <c r="W59" i="25" s="1"/>
  <c r="P190" i="25"/>
  <c r="S190" i="25" s="1"/>
  <c r="W190" i="25" s="1"/>
  <c r="P222" i="25"/>
  <c r="S222" i="25" s="1"/>
  <c r="W222" i="25" s="1"/>
  <c r="P241" i="25"/>
  <c r="S241" i="25" s="1"/>
  <c r="W241" i="25" s="1"/>
  <c r="P60" i="25"/>
  <c r="P126" i="25"/>
  <c r="S126" i="25" s="1"/>
  <c r="W126" i="25" s="1"/>
  <c r="S238" i="25"/>
  <c r="W238" i="25" s="1"/>
  <c r="Q167" i="25"/>
  <c r="S167" i="25"/>
  <c r="W167" i="25" s="1"/>
  <c r="P22" i="25"/>
  <c r="Q22" i="25" s="1"/>
  <c r="P71" i="25"/>
  <c r="Q71" i="25" s="1"/>
  <c r="P231" i="25"/>
  <c r="Q231" i="25" s="1"/>
  <c r="P95" i="25"/>
  <c r="S95" i="25" s="1"/>
  <c r="W95" i="25" s="1"/>
  <c r="Q169" i="25"/>
  <c r="Q211" i="25"/>
  <c r="P96" i="25"/>
  <c r="Q96" i="25" s="1"/>
  <c r="S112" i="25"/>
  <c r="W112" i="25" s="1"/>
  <c r="P87" i="25"/>
  <c r="Q87" i="25" s="1"/>
  <c r="P154" i="25"/>
  <c r="S154" i="25" s="1"/>
  <c r="W154" i="25" s="1"/>
  <c r="P176" i="25"/>
  <c r="S176" i="25" s="1"/>
  <c r="W176" i="25" s="1"/>
  <c r="P237" i="25"/>
  <c r="Q237" i="25" s="1"/>
  <c r="P40" i="25"/>
  <c r="Q40" i="25" s="1"/>
  <c r="P114" i="25"/>
  <c r="S114" i="25" s="1"/>
  <c r="W114" i="25" s="1"/>
  <c r="P117" i="25"/>
  <c r="P184" i="25"/>
  <c r="Q184" i="25" s="1"/>
  <c r="P67" i="25"/>
  <c r="Q67" i="25" s="1"/>
  <c r="S105" i="25"/>
  <c r="W105" i="25" s="1"/>
  <c r="Q105" i="25"/>
  <c r="P29" i="25"/>
  <c r="S29" i="25" s="1"/>
  <c r="W29" i="25" s="1"/>
  <c r="P34" i="25"/>
  <c r="P49" i="25"/>
  <c r="S49" i="25" s="1"/>
  <c r="W49" i="25" s="1"/>
  <c r="P54" i="25"/>
  <c r="Q54" i="25" s="1"/>
  <c r="P123" i="25"/>
  <c r="Q123" i="25" s="1"/>
  <c r="P216" i="25"/>
  <c r="S216" i="25" s="1"/>
  <c r="W216" i="25" s="1"/>
  <c r="P5" i="25"/>
  <c r="S5" i="25" s="1"/>
  <c r="P48" i="25"/>
  <c r="S48" i="25" s="1"/>
  <c r="W48" i="25" s="1"/>
  <c r="P15" i="25"/>
  <c r="S15" i="25" s="1"/>
  <c r="S131" i="25"/>
  <c r="W131" i="25" s="1"/>
  <c r="S183" i="25"/>
  <c r="W183" i="25" s="1"/>
  <c r="S164" i="25"/>
  <c r="W164" i="25" s="1"/>
  <c r="S62" i="25"/>
  <c r="W62" i="25" s="1"/>
  <c r="P45" i="25"/>
  <c r="S45" i="25" s="1"/>
  <c r="W45" i="25" s="1"/>
  <c r="P153" i="25"/>
  <c r="Q153" i="25" s="1"/>
  <c r="P200" i="25"/>
  <c r="Q200" i="25" s="1"/>
  <c r="P228" i="25"/>
  <c r="Q228" i="25" s="1"/>
  <c r="P26" i="25"/>
  <c r="Q26" i="25" s="1"/>
  <c r="P186" i="25"/>
  <c r="Q186" i="25" s="1"/>
  <c r="P204" i="25"/>
  <c r="Q204" i="25" s="1"/>
  <c r="P253" i="25"/>
  <c r="P79" i="25"/>
  <c r="Q79" i="25" s="1"/>
  <c r="P106" i="25"/>
  <c r="S106" i="25" s="1"/>
  <c r="W106" i="25" s="1"/>
  <c r="P111" i="25"/>
  <c r="Q111" i="25" s="1"/>
  <c r="P259" i="25"/>
  <c r="Q140" i="22"/>
  <c r="S140" i="22"/>
  <c r="AA140" i="22" s="1"/>
  <c r="Q183" i="22"/>
  <c r="S183" i="22"/>
  <c r="AA183" i="22" s="1"/>
  <c r="Q103" i="22"/>
  <c r="S103" i="22"/>
  <c r="AA103" i="22" s="1"/>
  <c r="Q199" i="22"/>
  <c r="S199" i="22"/>
  <c r="AA199" i="22" s="1"/>
  <c r="S60" i="22"/>
  <c r="AA60" i="22" s="1"/>
  <c r="Q60" i="22"/>
  <c r="Q63" i="22"/>
  <c r="S63" i="22"/>
  <c r="AA63" i="22" s="1"/>
  <c r="Q169" i="22"/>
  <c r="S169" i="22"/>
  <c r="AA169" i="22" s="1"/>
  <c r="Q180" i="22"/>
  <c r="S180" i="22"/>
  <c r="AA180" i="22" s="1"/>
  <c r="Q230" i="22"/>
  <c r="S230" i="22"/>
  <c r="AA230" i="22" s="1"/>
  <c r="S160" i="22"/>
  <c r="AA160" i="22" s="1"/>
  <c r="Q160" i="22"/>
  <c r="Q104" i="22"/>
  <c r="S104" i="22"/>
  <c r="AA104" i="22" s="1"/>
  <c r="S26" i="22"/>
  <c r="AA26" i="22" s="1"/>
  <c r="Q26" i="22"/>
  <c r="Q151" i="22"/>
  <c r="S151" i="22"/>
  <c r="AA151" i="22" s="1"/>
  <c r="Q128" i="22"/>
  <c r="S128" i="22"/>
  <c r="AA128" i="22" s="1"/>
  <c r="Q13" i="22"/>
  <c r="S13" i="22"/>
  <c r="AA13" i="22" s="1"/>
  <c r="AE13" i="22" s="1"/>
  <c r="AF13" i="22" s="1"/>
  <c r="AG13" i="22" s="1"/>
  <c r="Q177" i="22"/>
  <c r="S177" i="22"/>
  <c r="AA177" i="22" s="1"/>
  <c r="Q15" i="22"/>
  <c r="S15" i="22"/>
  <c r="AA15" i="22" s="1"/>
  <c r="AE15" i="22" s="1"/>
  <c r="AF15" i="22" s="1"/>
  <c r="AG15" i="22" s="1"/>
  <c r="S235" i="22"/>
  <c r="AA235" i="22" s="1"/>
  <c r="Q235" i="22"/>
  <c r="Q83" i="22"/>
  <c r="S83" i="22"/>
  <c r="AA83" i="22" s="1"/>
  <c r="Q57" i="22"/>
  <c r="S57" i="22"/>
  <c r="AA57" i="22" s="1"/>
  <c r="Q99" i="22"/>
  <c r="S99" i="22"/>
  <c r="AA99" i="22" s="1"/>
  <c r="Q112" i="22"/>
  <c r="S112" i="22"/>
  <c r="AA112" i="22" s="1"/>
  <c r="S243" i="22"/>
  <c r="AA243" i="22" s="1"/>
  <c r="Q243" i="22"/>
  <c r="Q191" i="22"/>
  <c r="S191" i="22"/>
  <c r="AA191" i="22" s="1"/>
  <c r="Q188" i="22"/>
  <c r="S188" i="22"/>
  <c r="AA188" i="22" s="1"/>
  <c r="AE192" i="22"/>
  <c r="AG192" i="22"/>
  <c r="AF192" i="22"/>
  <c r="Q88" i="22"/>
  <c r="S88" i="22"/>
  <c r="AA88" i="22" s="1"/>
  <c r="AG82" i="22"/>
  <c r="AF82" i="22"/>
  <c r="AE82" i="22"/>
  <c r="Q95" i="22"/>
  <c r="S95" i="22"/>
  <c r="AA95" i="22" s="1"/>
  <c r="AG32" i="22"/>
  <c r="AF32" i="22"/>
  <c r="AE32" i="22"/>
  <c r="Q136" i="22"/>
  <c r="S136" i="22"/>
  <c r="AA136" i="22" s="1"/>
  <c r="AG165" i="22"/>
  <c r="AF165" i="22"/>
  <c r="AE165" i="22"/>
  <c r="AG256" i="22"/>
  <c r="AF256" i="22"/>
  <c r="AE256" i="22"/>
  <c r="AG90" i="22"/>
  <c r="AF90" i="22"/>
  <c r="AE90" i="22"/>
  <c r="AG23" i="22"/>
  <c r="AF23" i="22"/>
  <c r="AE23" i="22"/>
  <c r="AG138" i="22"/>
  <c r="AF138" i="22"/>
  <c r="AE138" i="22"/>
  <c r="AG167" i="22"/>
  <c r="AF167" i="22"/>
  <c r="AE167" i="22"/>
  <c r="AG121" i="22"/>
  <c r="AF121" i="22"/>
  <c r="AE121" i="22"/>
  <c r="AG189" i="22"/>
  <c r="AF189" i="22"/>
  <c r="AE189" i="22"/>
  <c r="Q115" i="22"/>
  <c r="S115" i="22"/>
  <c r="AA115" i="22" s="1"/>
  <c r="S42" i="22"/>
  <c r="AA42" i="22" s="1"/>
  <c r="Q42" i="22"/>
  <c r="AF127" i="22"/>
  <c r="AE127" i="22"/>
  <c r="AG127" i="22"/>
  <c r="AE51" i="22"/>
  <c r="AG51" i="22"/>
  <c r="AF51" i="22"/>
  <c r="P75" i="22"/>
  <c r="AG77" i="22"/>
  <c r="AE77" i="22"/>
  <c r="Q174" i="22"/>
  <c r="S174" i="22"/>
  <c r="AA174" i="22" s="1"/>
  <c r="AG40" i="22"/>
  <c r="AF40" i="22"/>
  <c r="AE40" i="22"/>
  <c r="AG114" i="22"/>
  <c r="AF114" i="22"/>
  <c r="AE114" i="22"/>
  <c r="AG190" i="22"/>
  <c r="AF190" i="22"/>
  <c r="AE190" i="22"/>
  <c r="AE231" i="22"/>
  <c r="AF231" i="22"/>
  <c r="AG231" i="22"/>
  <c r="AF78" i="22"/>
  <c r="AE78" i="22"/>
  <c r="AG78" i="22"/>
  <c r="AG222" i="22"/>
  <c r="AE222" i="22"/>
  <c r="AF222" i="22"/>
  <c r="AG197" i="22"/>
  <c r="AF197" i="22"/>
  <c r="AE197" i="22"/>
  <c r="AF156" i="22"/>
  <c r="AE156" i="22"/>
  <c r="AG156" i="22"/>
  <c r="AG198" i="22"/>
  <c r="AF198" i="22"/>
  <c r="AE198" i="22"/>
  <c r="AE116" i="22"/>
  <c r="AG116" i="22"/>
  <c r="AF116" i="22"/>
  <c r="AG225" i="22"/>
  <c r="AE225" i="22"/>
  <c r="AG213" i="22"/>
  <c r="AE213" i="22"/>
  <c r="AF213" i="22"/>
  <c r="AE59" i="22"/>
  <c r="AG59" i="22"/>
  <c r="AF59" i="22"/>
  <c r="AG253" i="22"/>
  <c r="AF253" i="22"/>
  <c r="AE253" i="22"/>
  <c r="AE124" i="22"/>
  <c r="AG124" i="22"/>
  <c r="AF124" i="22"/>
  <c r="AG158" i="22"/>
  <c r="AF158" i="22"/>
  <c r="AE158" i="22"/>
  <c r="AG227" i="22"/>
  <c r="AE227" i="22"/>
  <c r="S50" i="22"/>
  <c r="AA50" i="22" s="1"/>
  <c r="Q50" i="22"/>
  <c r="S152" i="22"/>
  <c r="AA152" i="22" s="1"/>
  <c r="Q152" i="22"/>
  <c r="AG205" i="22"/>
  <c r="AE205" i="22"/>
  <c r="AF205" i="22"/>
  <c r="AG185" i="22"/>
  <c r="AF185" i="22"/>
  <c r="AE185" i="22"/>
  <c r="Q131" i="22"/>
  <c r="S131" i="22"/>
  <c r="AA131" i="22" s="1"/>
  <c r="AG89" i="22"/>
  <c r="AF89" i="22"/>
  <c r="AE89" i="22"/>
  <c r="AG220" i="22"/>
  <c r="AF220" i="22"/>
  <c r="AE220" i="22"/>
  <c r="AG58" i="22"/>
  <c r="AF58" i="22"/>
  <c r="AE58" i="22"/>
  <c r="AF118" i="22"/>
  <c r="AE118" i="22"/>
  <c r="AG118" i="22"/>
  <c r="AG228" i="22"/>
  <c r="AF228" i="22"/>
  <c r="AE228" i="22"/>
  <c r="AE84" i="22"/>
  <c r="AG84" i="22"/>
  <c r="AF84" i="22"/>
  <c r="Q206" i="22"/>
  <c r="S206" i="22"/>
  <c r="AA206" i="22" s="1"/>
  <c r="P144" i="22"/>
  <c r="AG130" i="22"/>
  <c r="AE130" i="22"/>
  <c r="P251" i="22"/>
  <c r="AF62" i="22"/>
  <c r="AE62" i="22"/>
  <c r="AG62" i="22"/>
  <c r="S259" i="22"/>
  <c r="AA259" i="22" s="1"/>
  <c r="Q259" i="22"/>
  <c r="AF102" i="22"/>
  <c r="AE102" i="22"/>
  <c r="AG102" i="22"/>
  <c r="AF179" i="22"/>
  <c r="AE179" i="22"/>
  <c r="AG179" i="22"/>
  <c r="P175" i="22"/>
  <c r="AE21" i="22"/>
  <c r="AG21" i="22"/>
  <c r="AG47" i="22"/>
  <c r="AF47" i="22"/>
  <c r="AE47" i="22"/>
  <c r="AE200" i="22"/>
  <c r="AG200" i="22"/>
  <c r="AF200" i="22"/>
  <c r="AG157" i="22"/>
  <c r="AF157" i="22"/>
  <c r="AE157" i="22"/>
  <c r="AE43" i="22"/>
  <c r="AG43" i="22"/>
  <c r="AF43" i="22"/>
  <c r="AE148" i="22"/>
  <c r="AG148" i="22"/>
  <c r="AG245" i="22"/>
  <c r="AF245" i="22"/>
  <c r="AE245" i="22"/>
  <c r="AE37" i="22"/>
  <c r="AG37" i="22"/>
  <c r="AG129" i="22"/>
  <c r="AF129" i="22"/>
  <c r="AE129" i="22"/>
  <c r="AF79" i="22"/>
  <c r="AE79" i="22"/>
  <c r="AG79" i="22"/>
  <c r="AE100" i="22"/>
  <c r="AG100" i="22"/>
  <c r="AF100" i="22"/>
  <c r="AG236" i="22"/>
  <c r="AF236" i="22"/>
  <c r="AE236" i="22"/>
  <c r="AG31" i="22"/>
  <c r="AF31" i="22"/>
  <c r="AE31" i="22"/>
  <c r="M6" i="24" s="1"/>
  <c r="AE161" i="22"/>
  <c r="AG161" i="22"/>
  <c r="AF161" i="22"/>
  <c r="AG219" i="22"/>
  <c r="AF219" i="22"/>
  <c r="AE219" i="22"/>
  <c r="AE76" i="22"/>
  <c r="AG76" i="22"/>
  <c r="AF76" i="22"/>
  <c r="AG172" i="22"/>
  <c r="AF172" i="22"/>
  <c r="AE172" i="22"/>
  <c r="AG261" i="22"/>
  <c r="AF261" i="22"/>
  <c r="AE261" i="22"/>
  <c r="AE35" i="22"/>
  <c r="AG35" i="22"/>
  <c r="AF35" i="22"/>
  <c r="AG74" i="22"/>
  <c r="AF74" i="22"/>
  <c r="AE74" i="22"/>
  <c r="AF94" i="22"/>
  <c r="AE94" i="22"/>
  <c r="AG94" i="22"/>
  <c r="AG149" i="22"/>
  <c r="AF149" i="22"/>
  <c r="Q204" i="22"/>
  <c r="S204" i="22"/>
  <c r="AA204" i="22" s="1"/>
  <c r="AF70" i="22"/>
  <c r="AE70" i="22"/>
  <c r="AG70" i="22"/>
  <c r="S34" i="22"/>
  <c r="AA34" i="22" s="1"/>
  <c r="Q34" i="22"/>
  <c r="AG39" i="22"/>
  <c r="AF39" i="22"/>
  <c r="AE39" i="22"/>
  <c r="AE170" i="22"/>
  <c r="AG170" i="22"/>
  <c r="AF170" i="22"/>
  <c r="AF234" i="22"/>
  <c r="AE234" i="22"/>
  <c r="AG234" i="22"/>
  <c r="Q67" i="22"/>
  <c r="S67" i="22"/>
  <c r="AA67" i="22" s="1"/>
  <c r="AF242" i="22"/>
  <c r="AE242" i="22"/>
  <c r="AG242" i="22"/>
  <c r="AG44" i="22"/>
  <c r="AF44" i="22"/>
  <c r="AE44" i="22"/>
  <c r="P229" i="22"/>
  <c r="AG162" i="22"/>
  <c r="AF162" i="22"/>
  <c r="AE162" i="22"/>
  <c r="P66" i="22"/>
  <c r="AG143" i="22"/>
  <c r="AF143" i="22"/>
  <c r="AE143" i="22"/>
  <c r="AF173" i="22"/>
  <c r="AG173" i="22"/>
  <c r="AE173" i="22"/>
  <c r="AG55" i="22"/>
  <c r="AF55" i="22"/>
  <c r="AE55" i="22"/>
  <c r="AG33" i="22"/>
  <c r="AF33" i="22"/>
  <c r="AE33" i="22"/>
  <c r="AG212" i="22"/>
  <c r="AF212" i="22"/>
  <c r="AE212" i="22"/>
  <c r="AG113" i="22"/>
  <c r="AF113" i="22"/>
  <c r="AE113" i="22"/>
  <c r="AG93" i="22"/>
  <c r="AF93" i="22"/>
  <c r="AE93" i="22"/>
  <c r="AG133" i="22"/>
  <c r="AF133" i="22"/>
  <c r="AE133" i="22"/>
  <c r="AG81" i="22"/>
  <c r="AF81" i="22"/>
  <c r="AE81" i="22"/>
  <c r="AG201" i="22"/>
  <c r="AF201" i="22"/>
  <c r="AE201" i="22"/>
  <c r="AG150" i="22"/>
  <c r="AF150" i="22"/>
  <c r="AE150" i="22"/>
  <c r="AG252" i="22"/>
  <c r="AE252" i="22"/>
  <c r="AF252" i="22"/>
  <c r="AG20" i="22"/>
  <c r="AF20" i="22"/>
  <c r="AE20" i="22"/>
  <c r="AG85" i="22"/>
  <c r="AF85" i="22"/>
  <c r="AE85" i="22"/>
  <c r="AE207" i="22"/>
  <c r="AG207" i="22"/>
  <c r="AF207" i="22"/>
  <c r="AF155" i="22"/>
  <c r="AE155" i="22"/>
  <c r="AG155" i="22"/>
  <c r="AG211" i="22"/>
  <c r="AF211" i="22"/>
  <c r="AE211" i="22"/>
  <c r="AE153" i="22"/>
  <c r="AG153" i="22"/>
  <c r="AF153" i="22"/>
  <c r="AE247" i="22"/>
  <c r="AG247" i="22"/>
  <c r="AF247" i="22"/>
  <c r="Q123" i="22"/>
  <c r="S123" i="22"/>
  <c r="AA123" i="22" s="1"/>
  <c r="Q19" i="22"/>
  <c r="S19" i="22"/>
  <c r="AA19" i="22" s="1"/>
  <c r="AG254" i="22"/>
  <c r="AF254" i="22"/>
  <c r="AE254" i="22"/>
  <c r="AG117" i="22"/>
  <c r="AF117" i="22"/>
  <c r="AE117" i="22"/>
  <c r="AG154" i="22"/>
  <c r="AF154" i="22"/>
  <c r="AE154" i="22"/>
  <c r="Q64" i="22"/>
  <c r="S64" i="22"/>
  <c r="AA64" i="22" s="1"/>
  <c r="Q120" i="22"/>
  <c r="S120" i="22"/>
  <c r="AA120" i="22" s="1"/>
  <c r="AE108" i="22"/>
  <c r="AG108" i="22"/>
  <c r="AF108" i="22"/>
  <c r="AG159" i="22"/>
  <c r="AF159" i="22"/>
  <c r="AE159" i="22"/>
  <c r="AG193" i="22"/>
  <c r="AF193" i="22"/>
  <c r="AE193" i="22"/>
  <c r="Q91" i="22"/>
  <c r="S91" i="22"/>
  <c r="AA91" i="22" s="1"/>
  <c r="Q96" i="22"/>
  <c r="S96" i="22"/>
  <c r="AA96" i="22" s="1"/>
  <c r="AG249" i="22"/>
  <c r="AF249" i="22"/>
  <c r="AE249" i="22"/>
  <c r="AG61" i="22"/>
  <c r="AF61" i="22"/>
  <c r="AG244" i="22"/>
  <c r="AF244" i="22"/>
  <c r="AE244" i="22"/>
  <c r="AF87" i="22"/>
  <c r="AE87" i="22"/>
  <c r="AG87" i="22"/>
  <c r="AG25" i="22"/>
  <c r="AE25" i="22"/>
  <c r="AG41" i="22"/>
  <c r="AF41" i="22"/>
  <c r="AE41" i="22"/>
  <c r="AG98" i="22"/>
  <c r="AF98" i="22"/>
  <c r="AE98" i="22"/>
  <c r="AE145" i="22"/>
  <c r="AG145" i="22"/>
  <c r="AF145" i="22"/>
  <c r="AE178" i="22"/>
  <c r="AG178" i="22"/>
  <c r="AF178" i="22"/>
  <c r="AE233" i="22"/>
  <c r="AG122" i="22"/>
  <c r="AF122" i="22"/>
  <c r="Q171" i="22"/>
  <c r="S171" i="22"/>
  <c r="AA171" i="22" s="1"/>
  <c r="Q72" i="22"/>
  <c r="S72" i="22"/>
  <c r="AA72" i="22" s="1"/>
  <c r="AG65" i="22"/>
  <c r="AF65" i="22"/>
  <c r="AE65" i="22"/>
  <c r="AE223" i="22"/>
  <c r="AG223" i="22"/>
  <c r="AF223" i="22"/>
  <c r="AE92" i="22"/>
  <c r="AG92" i="22"/>
  <c r="AF92" i="22"/>
  <c r="AG166" i="22"/>
  <c r="AF166" i="22"/>
  <c r="AE166" i="22"/>
  <c r="AG52" i="22"/>
  <c r="AF52" i="22"/>
  <c r="AE52" i="22"/>
  <c r="S168" i="22"/>
  <c r="AA168" i="22" s="1"/>
  <c r="Q168" i="22"/>
  <c r="AG24" i="22"/>
  <c r="AF24" i="22"/>
  <c r="AE24" i="22"/>
  <c r="Q246" i="22"/>
  <c r="S246" i="22"/>
  <c r="AA246" i="22" s="1"/>
  <c r="AF258" i="22"/>
  <c r="AE258" i="22"/>
  <c r="AG258" i="22"/>
  <c r="AG69" i="22"/>
  <c r="AF69" i="22"/>
  <c r="AE69" i="22"/>
  <c r="Q196" i="22"/>
  <c r="S196" i="22"/>
  <c r="AA196" i="22" s="1"/>
  <c r="P106" i="22"/>
  <c r="Q80" i="22"/>
  <c r="S80" i="22"/>
  <c r="AA80" i="22" s="1"/>
  <c r="AF250" i="22"/>
  <c r="AE250" i="22"/>
  <c r="AG250" i="22"/>
  <c r="AG28" i="22"/>
  <c r="AF28" i="22"/>
  <c r="AE28" i="22"/>
  <c r="AF217" i="22"/>
  <c r="AE217" i="22"/>
  <c r="AG217" i="22"/>
  <c r="AE176" i="22"/>
  <c r="AG176" i="22"/>
  <c r="AF176" i="22"/>
  <c r="AG105" i="22"/>
  <c r="AF105" i="22"/>
  <c r="AE105" i="22"/>
  <c r="AG181" i="22"/>
  <c r="AF181" i="22"/>
  <c r="AE181" i="22"/>
  <c r="AE68" i="22"/>
  <c r="AG68" i="22"/>
  <c r="AF68" i="22"/>
  <c r="AE132" i="22"/>
  <c r="AG132" i="22"/>
  <c r="AF132" i="22"/>
  <c r="AG238" i="22"/>
  <c r="AF238" i="22"/>
  <c r="AE238" i="22"/>
  <c r="AF29" i="22"/>
  <c r="AE29" i="22"/>
  <c r="AG29" i="22"/>
  <c r="AG241" i="22"/>
  <c r="AF241" i="22"/>
  <c r="AE241" i="22"/>
  <c r="AG36" i="22"/>
  <c r="AF36" i="22"/>
  <c r="AE36" i="22"/>
  <c r="AE239" i="22"/>
  <c r="AG239" i="22"/>
  <c r="AF239" i="22"/>
  <c r="AF186" i="22"/>
  <c r="AE186" i="22"/>
  <c r="AG186" i="22"/>
  <c r="AG49" i="22"/>
  <c r="AF49" i="22"/>
  <c r="AE49" i="22"/>
  <c r="Q107" i="22"/>
  <c r="S107" i="22"/>
  <c r="AA107" i="22" s="1"/>
  <c r="P18" i="22"/>
  <c r="AF110" i="22"/>
  <c r="AE110" i="22"/>
  <c r="AG110" i="22"/>
  <c r="AG260" i="22"/>
  <c r="AE260" i="22"/>
  <c r="AF260" i="22"/>
  <c r="AF134" i="22"/>
  <c r="AE134" i="22"/>
  <c r="AG134" i="22"/>
  <c r="AG73" i="22"/>
  <c r="AF73" i="22"/>
  <c r="AG56" i="22"/>
  <c r="AF56" i="22"/>
  <c r="AE56" i="22"/>
  <c r="AF210" i="22"/>
  <c r="AG210" i="22"/>
  <c r="AE210" i="22"/>
  <c r="AF194" i="22"/>
  <c r="AE194" i="22"/>
  <c r="AG194" i="22"/>
  <c r="AG135" i="22"/>
  <c r="AF135" i="22"/>
  <c r="AE135" i="22"/>
  <c r="AG141" i="22"/>
  <c r="AE141" i="22"/>
  <c r="AG182" i="22"/>
  <c r="AF182" i="22"/>
  <c r="AE182" i="22"/>
  <c r="AF111" i="22"/>
  <c r="AE111" i="22"/>
  <c r="AG111" i="22"/>
  <c r="AG125" i="22"/>
  <c r="AF125" i="22"/>
  <c r="AE125" i="22"/>
  <c r="AE27" i="22"/>
  <c r="AG27" i="22"/>
  <c r="AF27" i="22"/>
  <c r="S19" i="25"/>
  <c r="W19" i="25" s="1"/>
  <c r="P14" i="25"/>
  <c r="S14" i="25" s="1"/>
  <c r="P18" i="25"/>
  <c r="Q18" i="25" s="1"/>
  <c r="P50" i="25"/>
  <c r="S50" i="25" s="1"/>
  <c r="W50" i="25" s="1"/>
  <c r="P224" i="25"/>
  <c r="Q224" i="25" s="1"/>
  <c r="P247" i="25"/>
  <c r="S247" i="25" s="1"/>
  <c r="W247" i="25" s="1"/>
  <c r="P17" i="25"/>
  <c r="S17" i="25" s="1"/>
  <c r="P115" i="25"/>
  <c r="S115" i="25" s="1"/>
  <c r="W115" i="25" s="1"/>
  <c r="P251" i="25"/>
  <c r="S251" i="25" s="1"/>
  <c r="W251" i="25" s="1"/>
  <c r="P42" i="25"/>
  <c r="S42" i="25" s="1"/>
  <c r="W42" i="25" s="1"/>
  <c r="P75" i="25"/>
  <c r="S75" i="25" s="1"/>
  <c r="W75" i="25" s="1"/>
  <c r="P122" i="25"/>
  <c r="Q122" i="25" s="1"/>
  <c r="P119" i="25"/>
  <c r="Q119" i="25" s="1"/>
  <c r="P180" i="25"/>
  <c r="Q180" i="25" s="1"/>
  <c r="S129" i="25"/>
  <c r="W129" i="25" s="1"/>
  <c r="Q129" i="25"/>
  <c r="P56" i="25"/>
  <c r="Q56" i="25" s="1"/>
  <c r="P72" i="25"/>
  <c r="S72" i="25" s="1"/>
  <c r="W72" i="25" s="1"/>
  <c r="P141" i="25"/>
  <c r="Q141" i="25" s="1"/>
  <c r="P194" i="25"/>
  <c r="Q194" i="25" s="1"/>
  <c r="P245" i="25"/>
  <c r="S245" i="25" s="1"/>
  <c r="W245" i="25" s="1"/>
  <c r="P20" i="25"/>
  <c r="Q20" i="25" s="1"/>
  <c r="P36" i="25"/>
  <c r="S36" i="25" s="1"/>
  <c r="W36" i="25" s="1"/>
  <c r="P52" i="25"/>
  <c r="Q52" i="25" s="1"/>
  <c r="P63" i="25"/>
  <c r="S63" i="25" s="1"/>
  <c r="W63" i="25" s="1"/>
  <c r="P130" i="25"/>
  <c r="Q130" i="25" s="1"/>
  <c r="P145" i="25"/>
  <c r="Q145" i="25" s="1"/>
  <c r="P170" i="25"/>
  <c r="S170" i="25" s="1"/>
  <c r="W170" i="25" s="1"/>
  <c r="P257" i="25"/>
  <c r="S257" i="25" s="1"/>
  <c r="W257" i="25" s="1"/>
  <c r="P21" i="25"/>
  <c r="S21" i="25" s="1"/>
  <c r="W21" i="25" s="1"/>
  <c r="P91" i="25"/>
  <c r="P143" i="25"/>
  <c r="Q143" i="25" s="1"/>
  <c r="P168" i="25"/>
  <c r="S168" i="25" s="1"/>
  <c r="W168" i="25" s="1"/>
  <c r="P202" i="25"/>
  <c r="S202" i="25" s="1"/>
  <c r="W202" i="25" s="1"/>
  <c r="P102" i="25"/>
  <c r="S102" i="25" s="1"/>
  <c r="W102" i="25" s="1"/>
  <c r="P110" i="25"/>
  <c r="Q110" i="25" s="1"/>
  <c r="P249" i="25"/>
  <c r="S249" i="25" s="1"/>
  <c r="W249" i="25" s="1"/>
  <c r="P226" i="25"/>
  <c r="Q226" i="25" s="1"/>
  <c r="P33" i="25"/>
  <c r="Q33" i="25" s="1"/>
  <c r="P163" i="25"/>
  <c r="S163" i="25" s="1"/>
  <c r="W163" i="25" s="1"/>
  <c r="P172" i="25"/>
  <c r="S172" i="25" s="1"/>
  <c r="W172" i="25" s="1"/>
  <c r="P198" i="25"/>
  <c r="S198" i="25" s="1"/>
  <c r="W198" i="25" s="1"/>
  <c r="P68" i="25"/>
  <c r="Q68" i="25" s="1"/>
  <c r="Q45" i="25"/>
  <c r="Q59" i="25"/>
  <c r="S55" i="25"/>
  <c r="W55" i="25" s="1"/>
  <c r="Q55" i="25"/>
  <c r="S214" i="25"/>
  <c r="W214" i="25" s="1"/>
  <c r="Q17" i="25"/>
  <c r="Q115" i="25"/>
  <c r="Q91" i="25"/>
  <c r="S91" i="25"/>
  <c r="W91" i="25" s="1"/>
  <c r="Q15" i="25"/>
  <c r="Q34" i="25"/>
  <c r="S34" i="25"/>
  <c r="W34" i="25" s="1"/>
  <c r="Q60" i="25"/>
  <c r="S60" i="25"/>
  <c r="W60" i="25" s="1"/>
  <c r="Q218" i="25"/>
  <c r="Q30" i="25"/>
  <c r="S30" i="25"/>
  <c r="W30" i="25" s="1"/>
  <c r="Q255" i="25"/>
  <c r="S255" i="25"/>
  <c r="W255" i="25" s="1"/>
  <c r="S253" i="25"/>
  <c r="W253" i="25" s="1"/>
  <c r="Q253" i="25"/>
  <c r="P178" i="25"/>
  <c r="S32" i="25"/>
  <c r="W32" i="25" s="1"/>
  <c r="Q32" i="25"/>
  <c r="Q46" i="25"/>
  <c r="P210" i="25"/>
  <c r="Q259" i="25"/>
  <c r="S259" i="25"/>
  <c r="W259" i="25" s="1"/>
  <c r="P174" i="25"/>
  <c r="P182" i="25"/>
  <c r="S83" i="25"/>
  <c r="W83" i="25" s="1"/>
  <c r="Q49" i="25"/>
  <c r="Q80" i="25"/>
  <c r="S80" i="25"/>
  <c r="W80" i="25" s="1"/>
  <c r="Q157" i="25"/>
  <c r="S157" i="25"/>
  <c r="W157" i="25" s="1"/>
  <c r="Q154" i="25"/>
  <c r="S25" i="25"/>
  <c r="W25" i="25" s="1"/>
  <c r="S64" i="25"/>
  <c r="W64" i="25" s="1"/>
  <c r="P239" i="25"/>
  <c r="Q95" i="25"/>
  <c r="P161" i="25"/>
  <c r="P235" i="25"/>
  <c r="G19" i="10"/>
  <c r="D19" i="10"/>
  <c r="E19" i="10" s="1"/>
  <c r="F19" i="10" s="1"/>
  <c r="D12" i="10"/>
  <c r="E12" i="10" s="1"/>
  <c r="F12" i="10" s="1"/>
  <c r="G12" i="10"/>
  <c r="D30" i="10"/>
  <c r="E30" i="10" s="1"/>
  <c r="F30" i="10" s="1"/>
  <c r="G30" i="10"/>
  <c r="D25" i="10"/>
  <c r="E25" i="10" s="1"/>
  <c r="F25" i="10" s="1"/>
  <c r="G25" i="10"/>
  <c r="G10" i="12"/>
  <c r="C32" i="12"/>
  <c r="C35" i="12" s="1"/>
  <c r="D10" i="12"/>
  <c r="D14" i="10"/>
  <c r="E14" i="10" s="1"/>
  <c r="F14" i="10" s="1"/>
  <c r="G14" i="10"/>
  <c r="G22" i="10"/>
  <c r="D22" i="10"/>
  <c r="E22" i="10" s="1"/>
  <c r="F22" i="10" s="1"/>
  <c r="G9" i="17"/>
  <c r="G32" i="17" s="1"/>
  <c r="C32" i="17"/>
  <c r="C35" i="17" s="1"/>
  <c r="D9" i="17"/>
  <c r="C13" i="10"/>
  <c r="C31" i="10"/>
  <c r="C28" i="10"/>
  <c r="C24" i="10"/>
  <c r="C29" i="10"/>
  <c r="C21" i="10"/>
  <c r="C26" i="10"/>
  <c r="C27" i="10"/>
  <c r="C15" i="10"/>
  <c r="C17" i="10"/>
  <c r="C16" i="10"/>
  <c r="G11" i="12"/>
  <c r="D11" i="12"/>
  <c r="E11" i="12" s="1"/>
  <c r="F11" i="12" s="1"/>
  <c r="E33" i="20"/>
  <c r="D34" i="20"/>
  <c r="B9" i="10"/>
  <c r="B9" i="1"/>
  <c r="B9" i="11"/>
  <c r="B9" i="9"/>
  <c r="B9" i="12"/>
  <c r="B9" i="17"/>
  <c r="B6" i="21"/>
  <c r="D6" i="21" s="1"/>
  <c r="G11" i="11"/>
  <c r="D11" i="11"/>
  <c r="E11" i="11" s="1"/>
  <c r="F11" i="11" s="1"/>
  <c r="F6" i="21"/>
  <c r="F29" i="21" s="1"/>
  <c r="C47" i="19"/>
  <c r="G9" i="10"/>
  <c r="D9" i="10"/>
  <c r="D32" i="9"/>
  <c r="G20" i="10"/>
  <c r="D20" i="10"/>
  <c r="E20" i="10" s="1"/>
  <c r="F20" i="10" s="1"/>
  <c r="D18" i="10"/>
  <c r="E18" i="10" s="1"/>
  <c r="F18" i="10" s="1"/>
  <c r="G18" i="10"/>
  <c r="F9" i="12"/>
  <c r="E4" i="21"/>
  <c r="D2" i="6"/>
  <c r="D23" i="10"/>
  <c r="E23" i="10" s="1"/>
  <c r="F23" i="10" s="1"/>
  <c r="G23" i="10"/>
  <c r="D9" i="11"/>
  <c r="G9" i="11"/>
  <c r="C32" i="11"/>
  <c r="C35" i="11" s="1"/>
  <c r="F9" i="9"/>
  <c r="F32" i="9" s="1"/>
  <c r="E32" i="9"/>
  <c r="Q98" i="25" l="1"/>
  <c r="Q126" i="25"/>
  <c r="Q106" i="25"/>
  <c r="Q149" i="25"/>
  <c r="Q134" i="25"/>
  <c r="Q155" i="25"/>
  <c r="Q220" i="25"/>
  <c r="S37" i="25"/>
  <c r="W37" i="25" s="1"/>
  <c r="S13" i="25"/>
  <c r="AB13" i="25" s="1"/>
  <c r="S10" i="25"/>
  <c r="AB10" i="25" s="1"/>
  <c r="Q5" i="25"/>
  <c r="S200" i="25"/>
  <c r="W200" i="25" s="1"/>
  <c r="S20" i="25"/>
  <c r="W20" i="25" s="1"/>
  <c r="Q247" i="25"/>
  <c r="Q243" i="25"/>
  <c r="Q21" i="25"/>
  <c r="S9" i="25"/>
  <c r="AB9" i="25" s="1"/>
  <c r="Q172" i="25"/>
  <c r="S180" i="25"/>
  <c r="W180" i="25" s="1"/>
  <c r="S22" i="25"/>
  <c r="W22" i="25" s="1"/>
  <c r="Q36" i="25"/>
  <c r="S40" i="25"/>
  <c r="W40" i="25" s="1"/>
  <c r="AG17" i="25"/>
  <c r="AH17" i="25" s="1"/>
  <c r="AI17" i="25" s="1"/>
  <c r="AB17" i="25"/>
  <c r="Q196" i="25"/>
  <c r="AG6" i="25"/>
  <c r="AH6" i="25" s="1"/>
  <c r="AI6" i="25" s="1"/>
  <c r="AB6" i="25"/>
  <c r="AG7" i="25"/>
  <c r="AH7" i="25" s="1"/>
  <c r="AI7" i="25" s="1"/>
  <c r="AB7" i="25"/>
  <c r="AG13" i="25"/>
  <c r="AH13" i="25" s="1"/>
  <c r="AI13" i="25" s="1"/>
  <c r="S208" i="25"/>
  <c r="W208" i="25" s="1"/>
  <c r="Q190" i="25"/>
  <c r="S88" i="25"/>
  <c r="W88" i="25" s="1"/>
  <c r="AG10" i="25"/>
  <c r="AH10" i="25" s="1"/>
  <c r="AI10" i="25" s="1"/>
  <c r="AG11" i="25"/>
  <c r="AH11" i="25" s="1"/>
  <c r="AI11" i="25" s="1"/>
  <c r="AB11" i="25"/>
  <c r="AG14" i="25"/>
  <c r="AH14" i="25" s="1"/>
  <c r="AI14" i="25" s="1"/>
  <c r="AB14" i="25"/>
  <c r="S26" i="25"/>
  <c r="W26" i="25" s="1"/>
  <c r="Q14" i="25"/>
  <c r="AG9" i="25"/>
  <c r="AH9" i="25" s="1"/>
  <c r="AI9" i="25" s="1"/>
  <c r="S76" i="25"/>
  <c r="W76" i="25" s="1"/>
  <c r="S28" i="25"/>
  <c r="W28" i="25" s="1"/>
  <c r="S107" i="25"/>
  <c r="W107" i="25" s="1"/>
  <c r="Q216" i="25"/>
  <c r="Q103" i="25"/>
  <c r="S71" i="25"/>
  <c r="W71" i="25" s="1"/>
  <c r="AG5" i="25"/>
  <c r="AH5" i="25" s="1"/>
  <c r="AI5" i="25" s="1"/>
  <c r="AB5" i="25"/>
  <c r="Q222" i="25"/>
  <c r="AG15" i="25"/>
  <c r="AH15" i="25" s="1"/>
  <c r="AI15" i="25" s="1"/>
  <c r="AB15" i="25"/>
  <c r="S118" i="25"/>
  <c r="W118" i="25" s="1"/>
  <c r="Q102" i="25"/>
  <c r="Q176" i="25"/>
  <c r="Q75" i="25"/>
  <c r="S66" i="25"/>
  <c r="W66" i="25" s="1"/>
  <c r="S84" i="25"/>
  <c r="W84" i="25" s="1"/>
  <c r="Q212" i="25"/>
  <c r="S165" i="25"/>
  <c r="W165" i="25" s="1"/>
  <c r="S206" i="25"/>
  <c r="W206" i="25" s="1"/>
  <c r="S231" i="25"/>
  <c r="W231" i="25" s="1"/>
  <c r="S33" i="25"/>
  <c r="W33" i="25" s="1"/>
  <c r="Q48" i="25"/>
  <c r="S226" i="25"/>
  <c r="W226" i="25" s="1"/>
  <c r="S145" i="25"/>
  <c r="W145" i="25" s="1"/>
  <c r="S68" i="25"/>
  <c r="W68" i="25" s="1"/>
  <c r="Q188" i="25"/>
  <c r="S186" i="25"/>
  <c r="W186" i="25" s="1"/>
  <c r="S38" i="25"/>
  <c r="W38" i="25" s="1"/>
  <c r="Q159" i="25"/>
  <c r="S192" i="25"/>
  <c r="W192" i="25" s="1"/>
  <c r="S92" i="25"/>
  <c r="W92" i="25" s="1"/>
  <c r="Q245" i="25"/>
  <c r="S123" i="25"/>
  <c r="W123" i="25" s="1"/>
  <c r="Q170" i="25"/>
  <c r="S204" i="25"/>
  <c r="W204" i="25" s="1"/>
  <c r="S130" i="25"/>
  <c r="W130" i="25" s="1"/>
  <c r="S141" i="25"/>
  <c r="W141" i="25" s="1"/>
  <c r="S96" i="25"/>
  <c r="W96" i="25" s="1"/>
  <c r="Q138" i="25"/>
  <c r="S41" i="25"/>
  <c r="W41" i="25" s="1"/>
  <c r="Q241" i="25"/>
  <c r="S111" i="25"/>
  <c r="W111" i="25" s="1"/>
  <c r="Q251" i="25"/>
  <c r="S110" i="25"/>
  <c r="W110" i="25" s="1"/>
  <c r="S142" i="25"/>
  <c r="W142" i="25" s="1"/>
  <c r="Q63" i="25"/>
  <c r="S56" i="25"/>
  <c r="W56" i="25" s="1"/>
  <c r="Q114" i="25"/>
  <c r="S53" i="25"/>
  <c r="W53" i="25" s="1"/>
  <c r="Q168" i="25"/>
  <c r="S228" i="25"/>
  <c r="W228" i="25" s="1"/>
  <c r="S119" i="25"/>
  <c r="W119" i="25" s="1"/>
  <c r="S44" i="25"/>
  <c r="W44" i="25" s="1"/>
  <c r="S194" i="25"/>
  <c r="W194" i="25" s="1"/>
  <c r="S143" i="25"/>
  <c r="W143" i="25" s="1"/>
  <c r="Q163" i="25"/>
  <c r="S79" i="25"/>
  <c r="W79" i="25" s="1"/>
  <c r="S230" i="25"/>
  <c r="W230" i="25" s="1"/>
  <c r="Q24" i="25"/>
  <c r="S52" i="25"/>
  <c r="W52" i="25" s="1"/>
  <c r="Q50" i="25"/>
  <c r="S184" i="25"/>
  <c r="W184" i="25" s="1"/>
  <c r="Q29" i="25"/>
  <c r="S54" i="25"/>
  <c r="W54" i="25" s="1"/>
  <c r="S122" i="25"/>
  <c r="W122" i="25" s="1"/>
  <c r="Q202" i="25"/>
  <c r="Q257" i="25"/>
  <c r="Q249" i="25"/>
  <c r="Q198" i="25"/>
  <c r="S67" i="25"/>
  <c r="W67" i="25" s="1"/>
  <c r="S237" i="25"/>
  <c r="W237" i="25" s="1"/>
  <c r="S153" i="25"/>
  <c r="W153" i="25" s="1"/>
  <c r="Q72" i="25"/>
  <c r="Q42" i="25"/>
  <c r="Q117" i="25"/>
  <c r="S117" i="25"/>
  <c r="W117" i="25" s="1"/>
  <c r="S87" i="25"/>
  <c r="W87" i="25" s="1"/>
  <c r="S224" i="25"/>
  <c r="W224" i="25" s="1"/>
  <c r="AG107" i="22"/>
  <c r="AE107" i="22"/>
  <c r="AF107" i="22"/>
  <c r="AG168" i="22"/>
  <c r="AE168" i="22"/>
  <c r="AF168" i="22"/>
  <c r="AG131" i="22"/>
  <c r="AE131" i="22"/>
  <c r="AF131" i="22"/>
  <c r="AG191" i="22"/>
  <c r="AE191" i="22"/>
  <c r="AF191" i="22"/>
  <c r="AG177" i="22"/>
  <c r="AF177" i="22"/>
  <c r="AE177" i="22"/>
  <c r="AG199" i="22"/>
  <c r="AE199" i="22"/>
  <c r="AF199" i="22"/>
  <c r="Q106" i="22"/>
  <c r="S106" i="22"/>
  <c r="AA106" i="22" s="1"/>
  <c r="AG123" i="22"/>
  <c r="AE123" i="22"/>
  <c r="AF123" i="22"/>
  <c r="AG152" i="22"/>
  <c r="AE152" i="22"/>
  <c r="AF152" i="22"/>
  <c r="AG88" i="22"/>
  <c r="AF88" i="22"/>
  <c r="AE88" i="22"/>
  <c r="AG26" i="22"/>
  <c r="AE26" i="22"/>
  <c r="AF26" i="22"/>
  <c r="AG72" i="22"/>
  <c r="AE72" i="22"/>
  <c r="S229" i="22"/>
  <c r="AA229" i="22" s="1"/>
  <c r="Q229" i="22"/>
  <c r="AG57" i="22"/>
  <c r="AF57" i="22"/>
  <c r="AE57" i="22"/>
  <c r="AG180" i="22"/>
  <c r="AF180" i="22"/>
  <c r="AE180" i="22"/>
  <c r="AG196" i="22"/>
  <c r="AF196" i="22"/>
  <c r="AE196" i="22"/>
  <c r="AG246" i="22"/>
  <c r="AF246" i="22"/>
  <c r="AE246" i="22"/>
  <c r="AF171" i="22"/>
  <c r="AG171" i="22"/>
  <c r="AG120" i="22"/>
  <c r="AE120" i="22"/>
  <c r="AG83" i="22"/>
  <c r="AE83" i="22"/>
  <c r="AF83" i="22"/>
  <c r="AG104" i="22"/>
  <c r="AF104" i="22"/>
  <c r="AE104" i="22"/>
  <c r="AF169" i="22"/>
  <c r="AE169" i="22"/>
  <c r="AG169" i="22"/>
  <c r="AF103" i="22"/>
  <c r="AE103" i="22"/>
  <c r="AG103" i="22"/>
  <c r="AG34" i="22"/>
  <c r="AE34" i="22"/>
  <c r="AF34" i="22"/>
  <c r="AG50" i="22"/>
  <c r="AE50" i="22"/>
  <c r="AF50" i="22"/>
  <c r="AG64" i="22"/>
  <c r="AF64" i="22"/>
  <c r="AE64" i="22"/>
  <c r="Q66" i="22"/>
  <c r="S66" i="22"/>
  <c r="AA66" i="22" s="1"/>
  <c r="AG206" i="22"/>
  <c r="AF206" i="22"/>
  <c r="AE206" i="22"/>
  <c r="Q75" i="22"/>
  <c r="S75" i="22"/>
  <c r="AA75" i="22" s="1"/>
  <c r="AG42" i="22"/>
  <c r="AF42" i="22"/>
  <c r="AF95" i="22"/>
  <c r="AE95" i="22"/>
  <c r="AG95" i="22"/>
  <c r="AG112" i="22"/>
  <c r="AE112" i="22"/>
  <c r="AG128" i="22"/>
  <c r="AF128" i="22"/>
  <c r="AE128" i="22"/>
  <c r="AF63" i="22"/>
  <c r="AE63" i="22"/>
  <c r="AG63" i="22"/>
  <c r="AG183" i="22"/>
  <c r="AE183" i="22"/>
  <c r="AF183" i="22"/>
  <c r="Q175" i="22"/>
  <c r="S175" i="22"/>
  <c r="AA175" i="22" s="1"/>
  <c r="AG96" i="22"/>
  <c r="AF96" i="22"/>
  <c r="AE96" i="22"/>
  <c r="AG115" i="22"/>
  <c r="AE115" i="22"/>
  <c r="AF115" i="22"/>
  <c r="AG235" i="22"/>
  <c r="AF235" i="22"/>
  <c r="AE235" i="22"/>
  <c r="AG160" i="22"/>
  <c r="AE160" i="22"/>
  <c r="AF160" i="22"/>
  <c r="S144" i="22"/>
  <c r="AA144" i="22" s="1"/>
  <c r="Q144" i="22"/>
  <c r="AG243" i="22"/>
  <c r="AF243" i="22"/>
  <c r="AE243" i="22"/>
  <c r="AG188" i="22"/>
  <c r="AF188" i="22"/>
  <c r="AE188" i="22"/>
  <c r="AE99" i="22"/>
  <c r="AG99" i="22"/>
  <c r="AF99" i="22"/>
  <c r="AG151" i="22"/>
  <c r="AF151" i="22"/>
  <c r="AE151" i="22"/>
  <c r="AG230" i="22"/>
  <c r="AF230" i="22"/>
  <c r="AE230" i="22"/>
  <c r="AF140" i="22"/>
  <c r="AE140" i="22"/>
  <c r="AG140" i="22"/>
  <c r="AG259" i="22"/>
  <c r="AF259" i="22"/>
  <c r="AE259" i="22"/>
  <c r="Q18" i="22"/>
  <c r="S18" i="22"/>
  <c r="AA18" i="22" s="1"/>
  <c r="AE18" i="22" s="1"/>
  <c r="AF18" i="22" s="1"/>
  <c r="AG18" i="22" s="1"/>
  <c r="AG80" i="22"/>
  <c r="AE80" i="22"/>
  <c r="AG91" i="22"/>
  <c r="AE91" i="22"/>
  <c r="AF91" i="22"/>
  <c r="AE19" i="22"/>
  <c r="AG19" i="22"/>
  <c r="AF19" i="22"/>
  <c r="AG67" i="22"/>
  <c r="AE67" i="22"/>
  <c r="AF67" i="22"/>
  <c r="AG204" i="22"/>
  <c r="AF204" i="22"/>
  <c r="AE204" i="22"/>
  <c r="S251" i="22"/>
  <c r="AA251" i="22" s="1"/>
  <c r="Q251" i="22"/>
  <c r="AG174" i="22"/>
  <c r="AF174" i="22"/>
  <c r="AE174" i="22"/>
  <c r="AG136" i="22"/>
  <c r="AE136" i="22"/>
  <c r="AF136" i="22"/>
  <c r="AE60" i="22"/>
  <c r="AG60" i="22"/>
  <c r="AF60" i="22"/>
  <c r="S18" i="25"/>
  <c r="W18" i="25" s="1"/>
  <c r="Q235" i="25"/>
  <c r="S235" i="25"/>
  <c r="W235" i="25" s="1"/>
  <c r="Q239" i="25"/>
  <c r="S239" i="25"/>
  <c r="W239" i="25" s="1"/>
  <c r="Q161" i="25"/>
  <c r="S161" i="25"/>
  <c r="W161" i="25" s="1"/>
  <c r="S182" i="25"/>
  <c r="W182" i="25" s="1"/>
  <c r="Q182" i="25"/>
  <c r="S174" i="25"/>
  <c r="W174" i="25" s="1"/>
  <c r="Q174" i="25"/>
  <c r="Q178" i="25"/>
  <c r="S178" i="25"/>
  <c r="W178" i="25" s="1"/>
  <c r="S210" i="25"/>
  <c r="W210" i="25" s="1"/>
  <c r="Q210" i="25"/>
  <c r="B15" i="20"/>
  <c r="C15" i="20" s="1"/>
  <c r="C6" i="1"/>
  <c r="J6" i="21"/>
  <c r="J29" i="21" s="1"/>
  <c r="I6" i="21"/>
  <c r="I29" i="21" s="1"/>
  <c r="H6" i="21"/>
  <c r="H29" i="21" s="1"/>
  <c r="D29" i="21"/>
  <c r="D13" i="10"/>
  <c r="E13" i="10" s="1"/>
  <c r="F13" i="10" s="1"/>
  <c r="G13" i="10"/>
  <c r="E10" i="12"/>
  <c r="D32" i="12"/>
  <c r="E34" i="20"/>
  <c r="C11" i="10" s="1"/>
  <c r="C10" i="10"/>
  <c r="G26" i="10"/>
  <c r="D26" i="10"/>
  <c r="E26" i="10" s="1"/>
  <c r="F26" i="10" s="1"/>
  <c r="G32" i="12"/>
  <c r="E7" i="21"/>
  <c r="E29" i="21" s="1"/>
  <c r="E8" i="21"/>
  <c r="G21" i="10"/>
  <c r="D21" i="10"/>
  <c r="E21" i="10" s="1"/>
  <c r="F21" i="10" s="1"/>
  <c r="D27" i="10"/>
  <c r="E27" i="10" s="1"/>
  <c r="F27" i="10" s="1"/>
  <c r="G27" i="10"/>
  <c r="G32" i="11"/>
  <c r="E9" i="10"/>
  <c r="D29" i="10"/>
  <c r="E29" i="10" s="1"/>
  <c r="F29" i="10" s="1"/>
  <c r="G29" i="10"/>
  <c r="D15" i="10"/>
  <c r="E15" i="10" s="1"/>
  <c r="F15" i="10" s="1"/>
  <c r="G15" i="10"/>
  <c r="E9" i="11"/>
  <c r="D32" i="11"/>
  <c r="G24" i="10"/>
  <c r="D24" i="10"/>
  <c r="E24" i="10" s="1"/>
  <c r="F24" i="10" s="1"/>
  <c r="G16" i="10"/>
  <c r="D16" i="10"/>
  <c r="E16" i="10" s="1"/>
  <c r="F16" i="10" s="1"/>
  <c r="D28" i="10"/>
  <c r="E28" i="10" s="1"/>
  <c r="F28" i="10" s="1"/>
  <c r="G28" i="10"/>
  <c r="E9" i="17"/>
  <c r="D32" i="17"/>
  <c r="D17" i="10"/>
  <c r="E17" i="10" s="1"/>
  <c r="F17" i="10" s="1"/>
  <c r="G17" i="10"/>
  <c r="G31" i="10"/>
  <c r="D31" i="10"/>
  <c r="E31" i="10" s="1"/>
  <c r="F31" i="10" s="1"/>
  <c r="AG175" i="22" l="1"/>
  <c r="AE175" i="22"/>
  <c r="AF175" i="22"/>
  <c r="AG66" i="22"/>
  <c r="AF66" i="22"/>
  <c r="AE66" i="22"/>
  <c r="AG251" i="22"/>
  <c r="AF251" i="22"/>
  <c r="AG144" i="22"/>
  <c r="AE144" i="22"/>
  <c r="AF144" i="22"/>
  <c r="AG229" i="22"/>
  <c r="AE229" i="22"/>
  <c r="AF229" i="22"/>
  <c r="AG106" i="22"/>
  <c r="AF106" i="22"/>
  <c r="AE106" i="22"/>
  <c r="AG75" i="22"/>
  <c r="AE75" i="22"/>
  <c r="AF75" i="22"/>
  <c r="D30" i="21"/>
  <c r="D31" i="21" s="1"/>
  <c r="B29" i="21"/>
  <c r="D10" i="10"/>
  <c r="G10" i="10"/>
  <c r="C32" i="10"/>
  <c r="C35" i="10" s="1"/>
  <c r="D11" i="10"/>
  <c r="E11" i="10" s="1"/>
  <c r="F11" i="10" s="1"/>
  <c r="G11" i="10"/>
  <c r="F9" i="10"/>
  <c r="F9" i="17"/>
  <c r="F32" i="17" s="1"/>
  <c r="E32" i="17"/>
  <c r="F9" i="11"/>
  <c r="F32" i="11" s="1"/>
  <c r="E32" i="11"/>
  <c r="E36" i="21"/>
  <c r="G33" i="1"/>
  <c r="F10" i="12"/>
  <c r="F32" i="12" s="1"/>
  <c r="E32" i="12"/>
  <c r="C49" i="20"/>
  <c r="D15" i="20"/>
  <c r="E44" i="21" l="1"/>
  <c r="E40" i="21"/>
  <c r="F33" i="12"/>
  <c r="F33" i="9"/>
  <c r="F33" i="10"/>
  <c r="F33" i="17"/>
  <c r="F33" i="11"/>
  <c r="G32" i="10"/>
  <c r="E15" i="20"/>
  <c r="D16" i="20"/>
  <c r="E10" i="10"/>
  <c r="D32" i="10"/>
  <c r="F56" i="21" l="1"/>
  <c r="F60" i="21"/>
  <c r="F34" i="1" s="1"/>
  <c r="E54" i="21"/>
  <c r="E56" i="21" s="1"/>
  <c r="E60" i="21" s="1"/>
  <c r="F10" i="10"/>
  <c r="F32" i="10" s="1"/>
  <c r="E32" i="10"/>
  <c r="D49" i="20"/>
  <c r="C10" i="1"/>
  <c r="E16" i="20"/>
  <c r="E49" i="20" l="1"/>
  <c r="C11" i="1"/>
  <c r="B10" i="11"/>
  <c r="B10" i="17"/>
  <c r="B10" i="10"/>
  <c r="B10" i="9"/>
  <c r="B10" i="1"/>
  <c r="B10" i="12"/>
  <c r="D10" i="1"/>
  <c r="G10" i="1"/>
  <c r="C32" i="1"/>
  <c r="C36" i="1" s="1"/>
  <c r="F33" i="1"/>
  <c r="C5" i="3"/>
  <c r="B32" i="1" l="1"/>
  <c r="B32" i="11"/>
  <c r="B32" i="12"/>
  <c r="G14" i="7"/>
  <c r="G6" i="7"/>
  <c r="G11" i="1"/>
  <c r="G32" i="1" s="1"/>
  <c r="D11" i="1"/>
  <c r="E11" i="1" s="1"/>
  <c r="F11" i="1" s="1"/>
  <c r="C8" i="3"/>
  <c r="F5" i="3"/>
  <c r="I6" i="16"/>
  <c r="E10" i="1"/>
  <c r="D32" i="1"/>
  <c r="B11" i="11"/>
  <c r="B11" i="1"/>
  <c r="B11" i="10"/>
  <c r="B32" i="10" s="1"/>
  <c r="B11" i="12"/>
  <c r="B11" i="9"/>
  <c r="B32" i="9" s="1"/>
  <c r="B11" i="17"/>
  <c r="B32" i="17" s="1"/>
  <c r="F14" i="7" l="1"/>
  <c r="F16" i="7"/>
  <c r="F10" i="7"/>
  <c r="F20" i="7"/>
  <c r="F13" i="7"/>
  <c r="F18" i="7"/>
  <c r="F12" i="7"/>
  <c r="F11" i="7"/>
  <c r="F19" i="7"/>
  <c r="F17" i="7"/>
  <c r="F9" i="7"/>
  <c r="F15" i="7"/>
  <c r="F7" i="7"/>
  <c r="F8" i="7"/>
  <c r="H19" i="16"/>
  <c r="H8" i="16"/>
  <c r="H26" i="16"/>
  <c r="H9" i="16"/>
  <c r="H31" i="16"/>
  <c r="H21" i="16"/>
  <c r="H12" i="16"/>
  <c r="H15" i="16"/>
  <c r="H10" i="16"/>
  <c r="H22" i="16"/>
  <c r="H13" i="16"/>
  <c r="H11" i="16"/>
  <c r="H24" i="16"/>
  <c r="H23" i="16"/>
  <c r="H25" i="16"/>
  <c r="H18" i="16"/>
  <c r="H16" i="16"/>
  <c r="H30" i="16"/>
  <c r="H14" i="16"/>
  <c r="H7" i="16"/>
  <c r="H17" i="16"/>
  <c r="H28" i="16"/>
  <c r="H29" i="16"/>
  <c r="H20" i="16"/>
  <c r="H32" i="16"/>
  <c r="H34" i="16" s="1"/>
  <c r="F10" i="1"/>
  <c r="F32" i="1" s="1"/>
  <c r="E32" i="1"/>
  <c r="F8" i="3"/>
  <c r="I5" i="3"/>
  <c r="F21" i="7" l="1"/>
  <c r="F23" i="7" s="1"/>
  <c r="C6" i="4"/>
  <c r="D6" i="4" s="1"/>
  <c r="C14" i="4"/>
  <c r="D14" i="4" s="1"/>
  <c r="C2" i="4"/>
  <c r="D2" i="4" s="1"/>
  <c r="C5" i="4"/>
  <c r="D5" i="4" s="1"/>
  <c r="C12" i="4"/>
  <c r="D12" i="4" s="1"/>
  <c r="C4" i="4"/>
  <c r="D4" i="4" s="1"/>
  <c r="C10" i="4"/>
  <c r="D10" i="4" s="1"/>
  <c r="C9" i="4"/>
  <c r="D9" i="4" s="1"/>
  <c r="I8" i="3"/>
  <c r="C8" i="4"/>
  <c r="D8" i="4" s="1"/>
  <c r="C3" i="4"/>
  <c r="D3" i="4" s="1"/>
  <c r="N5" i="15" l="1"/>
  <c r="BG5" i="15"/>
  <c r="Y5" i="15"/>
  <c r="U5" i="15"/>
  <c r="AL5" i="15"/>
  <c r="AW5" i="15"/>
  <c r="AS5" i="15"/>
  <c r="AF5" i="15"/>
  <c r="BA5" i="15"/>
  <c r="AN5" i="15"/>
  <c r="S5" i="15"/>
  <c r="AB5" i="15"/>
  <c r="AY5" i="15"/>
  <c r="AP5" i="15"/>
  <c r="Z5" i="15"/>
  <c r="BB5" i="15"/>
  <c r="BI5" i="15"/>
  <c r="BE5" i="15"/>
  <c r="AZ5" i="15"/>
  <c r="P5" i="15"/>
  <c r="O5" i="15"/>
  <c r="AQ5" i="15"/>
  <c r="AK5" i="15"/>
  <c r="AE5" i="15"/>
  <c r="AG5" i="15"/>
  <c r="X5" i="15"/>
  <c r="AD5" i="15"/>
  <c r="AT5" i="15"/>
  <c r="V5" i="15" l="1"/>
  <c r="V21" i="15" s="1"/>
  <c r="AJ5" i="15"/>
  <c r="BH5" i="15"/>
  <c r="BH14" i="15" s="1"/>
  <c r="BD5" i="15"/>
  <c r="BD18" i="15" s="1"/>
  <c r="W5" i="15"/>
  <c r="W13" i="15" s="1"/>
  <c r="Q5" i="15"/>
  <c r="Q9" i="15" s="1"/>
  <c r="AU5" i="15"/>
  <c r="AU7" i="15" s="1"/>
  <c r="AX5" i="15"/>
  <c r="BF5" i="15"/>
  <c r="BF26" i="15" s="1"/>
  <c r="AR5" i="15"/>
  <c r="AR25" i="15" s="1"/>
  <c r="R5" i="15"/>
  <c r="R17" i="15" s="1"/>
  <c r="AC5" i="15"/>
  <c r="AC24" i="15" s="1"/>
  <c r="AI5" i="15"/>
  <c r="AI18" i="15" s="1"/>
  <c r="AM5" i="15"/>
  <c r="AM19" i="15" s="1"/>
  <c r="AY22" i="15"/>
  <c r="AY13" i="15"/>
  <c r="AY23" i="15"/>
  <c r="AY26" i="15"/>
  <c r="AY10" i="15"/>
  <c r="AY27" i="15"/>
  <c r="AY14" i="15"/>
  <c r="AY9" i="15"/>
  <c r="AY6" i="15"/>
  <c r="AY20" i="15"/>
  <c r="AY17" i="15"/>
  <c r="AY8" i="15"/>
  <c r="AY24" i="15"/>
  <c r="AY16" i="15"/>
  <c r="AY21" i="15"/>
  <c r="AY12" i="15"/>
  <c r="AY7" i="15"/>
  <c r="AY18" i="15"/>
  <c r="AY25" i="15"/>
  <c r="AY11" i="15"/>
  <c r="AY15" i="15"/>
  <c r="AY19" i="15"/>
  <c r="BW5" i="15"/>
  <c r="BP5" i="15"/>
  <c r="AN18" i="15"/>
  <c r="AN14" i="15"/>
  <c r="AN25" i="15"/>
  <c r="AN21" i="15"/>
  <c r="AN20" i="15"/>
  <c r="AN6" i="15"/>
  <c r="AN16" i="15"/>
  <c r="AN12" i="15"/>
  <c r="AN10" i="15"/>
  <c r="AN22" i="15"/>
  <c r="AN15" i="15"/>
  <c r="AN11" i="15"/>
  <c r="AN24" i="15"/>
  <c r="AN7" i="15"/>
  <c r="AN26" i="15"/>
  <c r="AN17" i="15"/>
  <c r="AN23" i="15"/>
  <c r="AN13" i="15"/>
  <c r="AN9" i="15"/>
  <c r="AN27" i="15"/>
  <c r="AN19" i="15"/>
  <c r="AN8" i="15"/>
  <c r="X20" i="15"/>
  <c r="X13" i="15"/>
  <c r="X23" i="15"/>
  <c r="X25" i="15"/>
  <c r="X18" i="15"/>
  <c r="X26" i="15"/>
  <c r="X19" i="15"/>
  <c r="X11" i="15"/>
  <c r="X17" i="15"/>
  <c r="X15" i="15"/>
  <c r="X21" i="15"/>
  <c r="X24" i="15"/>
  <c r="X14" i="15"/>
  <c r="X22" i="15"/>
  <c r="X10" i="15"/>
  <c r="X16" i="15"/>
  <c r="X6" i="15"/>
  <c r="X7" i="15"/>
  <c r="X9" i="15"/>
  <c r="X27" i="15"/>
  <c r="X12" i="15"/>
  <c r="X8" i="15"/>
  <c r="P25" i="15"/>
  <c r="P19" i="15"/>
  <c r="P8" i="15"/>
  <c r="P27" i="15"/>
  <c r="P7" i="15"/>
  <c r="P24" i="15"/>
  <c r="P15" i="15"/>
  <c r="P17" i="15"/>
  <c r="P9" i="15"/>
  <c r="P18" i="15"/>
  <c r="P23" i="15"/>
  <c r="P22" i="15"/>
  <c r="P20" i="15"/>
  <c r="P13" i="15"/>
  <c r="P11" i="15"/>
  <c r="P26" i="15"/>
  <c r="P12" i="15"/>
  <c r="P21" i="15"/>
  <c r="P16" i="15"/>
  <c r="P10" i="15"/>
  <c r="P14" i="15"/>
  <c r="P6" i="15"/>
  <c r="BR5" i="15"/>
  <c r="BK5" i="15"/>
  <c r="BG14" i="15"/>
  <c r="BG9" i="15"/>
  <c r="BG16" i="15"/>
  <c r="BG23" i="15"/>
  <c r="BG18" i="15"/>
  <c r="BG19" i="15"/>
  <c r="BG25" i="15"/>
  <c r="BG12" i="15"/>
  <c r="BG8" i="15"/>
  <c r="BG24" i="15"/>
  <c r="BG7" i="15"/>
  <c r="BG15" i="15"/>
  <c r="BG13" i="15"/>
  <c r="BG26" i="15"/>
  <c r="BG6" i="15"/>
  <c r="BG17" i="15"/>
  <c r="BG11" i="15"/>
  <c r="BG21" i="15"/>
  <c r="BG20" i="15"/>
  <c r="BG22" i="15"/>
  <c r="BG10" i="15"/>
  <c r="BG27" i="15"/>
  <c r="AJ16" i="15"/>
  <c r="AJ27" i="15"/>
  <c r="AJ10" i="15"/>
  <c r="AJ21" i="15"/>
  <c r="AJ19" i="15"/>
  <c r="AJ6" i="15"/>
  <c r="AJ14" i="15"/>
  <c r="AJ11" i="15"/>
  <c r="AJ25" i="15"/>
  <c r="AJ7" i="15"/>
  <c r="AJ23" i="15"/>
  <c r="AJ26" i="15"/>
  <c r="AJ13" i="15"/>
  <c r="AJ20" i="15"/>
  <c r="AJ18" i="15"/>
  <c r="AJ9" i="15"/>
  <c r="AJ22" i="15"/>
  <c r="AJ24" i="15"/>
  <c r="AJ12" i="15"/>
  <c r="AJ15" i="15"/>
  <c r="AJ17" i="15"/>
  <c r="AJ8" i="15"/>
  <c r="BD9" i="15"/>
  <c r="BD14" i="15"/>
  <c r="BD8" i="15"/>
  <c r="BD6" i="15"/>
  <c r="BD10" i="15"/>
  <c r="BD15" i="15"/>
  <c r="BD16" i="15"/>
  <c r="BD12" i="15"/>
  <c r="BD20" i="15"/>
  <c r="BD11" i="15"/>
  <c r="BD21" i="15"/>
  <c r="BD7" i="15"/>
  <c r="BD26" i="15"/>
  <c r="BD17" i="15"/>
  <c r="BD13" i="15"/>
  <c r="BD27" i="15"/>
  <c r="BD22" i="15"/>
  <c r="BD19" i="15"/>
  <c r="BD24" i="15"/>
  <c r="BL5" i="15"/>
  <c r="BS5" i="15"/>
  <c r="AG9" i="15"/>
  <c r="AG14" i="15"/>
  <c r="AG22" i="15"/>
  <c r="AG23" i="15"/>
  <c r="AG18" i="15"/>
  <c r="AG13" i="15"/>
  <c r="AG10" i="15"/>
  <c r="AG12" i="15"/>
  <c r="AG15" i="15"/>
  <c r="AG16" i="15"/>
  <c r="AG20" i="15"/>
  <c r="AG6" i="15"/>
  <c r="AG26" i="15"/>
  <c r="AG27" i="15"/>
  <c r="AG8" i="15"/>
  <c r="AG25" i="15"/>
  <c r="AG21" i="15"/>
  <c r="AG7" i="15"/>
  <c r="AG19" i="15"/>
  <c r="AG11" i="15"/>
  <c r="AG24" i="15"/>
  <c r="AG17" i="15"/>
  <c r="AC25" i="15"/>
  <c r="AC14" i="15"/>
  <c r="BN5" i="15"/>
  <c r="BU5" i="15"/>
  <c r="BA13" i="15"/>
  <c r="BA23" i="15"/>
  <c r="BA26" i="15"/>
  <c r="BA19" i="15"/>
  <c r="BA6" i="15"/>
  <c r="BA18" i="15"/>
  <c r="BA24" i="15"/>
  <c r="BA25" i="15"/>
  <c r="BA14" i="15"/>
  <c r="BA22" i="15"/>
  <c r="BA7" i="15"/>
  <c r="BA20" i="15"/>
  <c r="BA12" i="15"/>
  <c r="BA11" i="15"/>
  <c r="BA17" i="15"/>
  <c r="BA10" i="15"/>
  <c r="BA27" i="15"/>
  <c r="BA8" i="15"/>
  <c r="BA21" i="15"/>
  <c r="BA16" i="15"/>
  <c r="BA15" i="15"/>
  <c r="BA9" i="15"/>
  <c r="O9" i="15"/>
  <c r="O10" i="15"/>
  <c r="O16" i="15"/>
  <c r="O13" i="15"/>
  <c r="O8" i="15"/>
  <c r="O22" i="15"/>
  <c r="O23" i="15"/>
  <c r="O25" i="15"/>
  <c r="O15" i="15"/>
  <c r="O20" i="15"/>
  <c r="O14" i="15"/>
  <c r="O24" i="15"/>
  <c r="O26" i="15"/>
  <c r="O27" i="15"/>
  <c r="O19" i="15"/>
  <c r="O17" i="15"/>
  <c r="O12" i="15"/>
  <c r="O11" i="15"/>
  <c r="O7" i="15"/>
  <c r="O18" i="15"/>
  <c r="O21" i="15"/>
  <c r="O6" i="15"/>
  <c r="BT5" i="15"/>
  <c r="BM5" i="15"/>
  <c r="R24" i="15"/>
  <c r="R18" i="15"/>
  <c r="AF18" i="15"/>
  <c r="AF16" i="15"/>
  <c r="AF21" i="15"/>
  <c r="AF6" i="15"/>
  <c r="AF23" i="15"/>
  <c r="AF12" i="15"/>
  <c r="AF15" i="15"/>
  <c r="AF7" i="15"/>
  <c r="AF8" i="15"/>
  <c r="AF26" i="15"/>
  <c r="AF11" i="15"/>
  <c r="AF13" i="15"/>
  <c r="AF22" i="15"/>
  <c r="AF24" i="15"/>
  <c r="AF9" i="15"/>
  <c r="AF27" i="15"/>
  <c r="AF17" i="15"/>
  <c r="AF25" i="15"/>
  <c r="AF20" i="15"/>
  <c r="AF10" i="15"/>
  <c r="AF19" i="15"/>
  <c r="AF14" i="15"/>
  <c r="Z27" i="15"/>
  <c r="Z12" i="15"/>
  <c r="Z9" i="15"/>
  <c r="Z15" i="15"/>
  <c r="Z21" i="15"/>
  <c r="Z24" i="15"/>
  <c r="Z7" i="15"/>
  <c r="Z6" i="15"/>
  <c r="Z11" i="15"/>
  <c r="Z17" i="15"/>
  <c r="Z16" i="15"/>
  <c r="Z19" i="15"/>
  <c r="Z20" i="15"/>
  <c r="Z23" i="15"/>
  <c r="Z22" i="15"/>
  <c r="Z26" i="15"/>
  <c r="Z10" i="15"/>
  <c r="Z14" i="15"/>
  <c r="Z13" i="15"/>
  <c r="Z8" i="15"/>
  <c r="Z18" i="15"/>
  <c r="Z25" i="15"/>
  <c r="U10" i="15"/>
  <c r="U24" i="15"/>
  <c r="U27" i="15"/>
  <c r="U21" i="15"/>
  <c r="U20" i="15"/>
  <c r="U8" i="15"/>
  <c r="U9" i="15"/>
  <c r="U6" i="15"/>
  <c r="U26" i="15"/>
  <c r="U23" i="15"/>
  <c r="U18" i="15"/>
  <c r="U13" i="15"/>
  <c r="U25" i="15"/>
  <c r="U16" i="15"/>
  <c r="U22" i="15"/>
  <c r="U7" i="15"/>
  <c r="U12" i="15"/>
  <c r="U19" i="15"/>
  <c r="U11" i="15"/>
  <c r="U15" i="15"/>
  <c r="U14" i="15"/>
  <c r="U17" i="15"/>
  <c r="AD22" i="15"/>
  <c r="AD9" i="15"/>
  <c r="AD11" i="15"/>
  <c r="AD15" i="15"/>
  <c r="AD6" i="15"/>
  <c r="AD23" i="15"/>
  <c r="AD21" i="15"/>
  <c r="AD26" i="15"/>
  <c r="AD18" i="15"/>
  <c r="AD14" i="15"/>
  <c r="AD16" i="15"/>
  <c r="AD25" i="15"/>
  <c r="AD19" i="15"/>
  <c r="AD20" i="15"/>
  <c r="AD13" i="15"/>
  <c r="AD10" i="15"/>
  <c r="AD8" i="15"/>
  <c r="AD27" i="15"/>
  <c r="AD24" i="15"/>
  <c r="AD7" i="15"/>
  <c r="AD17" i="15"/>
  <c r="AD12" i="15"/>
  <c r="AK24" i="15"/>
  <c r="AK17" i="15"/>
  <c r="AK15" i="15"/>
  <c r="AK25" i="15"/>
  <c r="AK6" i="15"/>
  <c r="AK9" i="15"/>
  <c r="AK23" i="15"/>
  <c r="AK26" i="15"/>
  <c r="AK21" i="15"/>
  <c r="AK22" i="15"/>
  <c r="AK16" i="15"/>
  <c r="AK20" i="15"/>
  <c r="AK7" i="15"/>
  <c r="AK11" i="15"/>
  <c r="AK10" i="15"/>
  <c r="AK13" i="15"/>
  <c r="AK18" i="15"/>
  <c r="AK27" i="15"/>
  <c r="AK19" i="15"/>
  <c r="AK14" i="15"/>
  <c r="AK12" i="15"/>
  <c r="AK8" i="15"/>
  <c r="Y25" i="15"/>
  <c r="Y14" i="15"/>
  <c r="Y16" i="15"/>
  <c r="Y12" i="15"/>
  <c r="Y21" i="15"/>
  <c r="Y27" i="15"/>
  <c r="Y10" i="15"/>
  <c r="Y23" i="15"/>
  <c r="Y13" i="15"/>
  <c r="Y8" i="15"/>
  <c r="Y6" i="15"/>
  <c r="Y11" i="15"/>
  <c r="Y9" i="15"/>
  <c r="Y24" i="15"/>
  <c r="Y20" i="15"/>
  <c r="Y15" i="15"/>
  <c r="Y26" i="15"/>
  <c r="Y17" i="15"/>
  <c r="Y22" i="15"/>
  <c r="Y18" i="15"/>
  <c r="Y19" i="15"/>
  <c r="Y7" i="15"/>
  <c r="BI9" i="15"/>
  <c r="BI16" i="15"/>
  <c r="BI23" i="15"/>
  <c r="BI20" i="15"/>
  <c r="BI13" i="15"/>
  <c r="BI22" i="15"/>
  <c r="BI18" i="15"/>
  <c r="BI15" i="15"/>
  <c r="BI19" i="15"/>
  <c r="BI27" i="15"/>
  <c r="BI10" i="15"/>
  <c r="BI25" i="15"/>
  <c r="BI17" i="15"/>
  <c r="BI26" i="15"/>
  <c r="BI21" i="15"/>
  <c r="BI24" i="15"/>
  <c r="BI8" i="15"/>
  <c r="BI12" i="15"/>
  <c r="BI14" i="15"/>
  <c r="BI11" i="15"/>
  <c r="BI6" i="15"/>
  <c r="BI7" i="15"/>
  <c r="AX27" i="15"/>
  <c r="AX19" i="15"/>
  <c r="AX9" i="15"/>
  <c r="AX12" i="15"/>
  <c r="AX21" i="15"/>
  <c r="AX6" i="15"/>
  <c r="AX20" i="15"/>
  <c r="AX24" i="15"/>
  <c r="AX11" i="15"/>
  <c r="AX23" i="15"/>
  <c r="AX10" i="15"/>
  <c r="AX16" i="15"/>
  <c r="AX25" i="15"/>
  <c r="AX7" i="15"/>
  <c r="AX14" i="15"/>
  <c r="AX22" i="15"/>
  <c r="AX15" i="15"/>
  <c r="AX17" i="15"/>
  <c r="AX13" i="15"/>
  <c r="AX26" i="15"/>
  <c r="AX18" i="15"/>
  <c r="AX8" i="15"/>
  <c r="AE18" i="15"/>
  <c r="AE23" i="15"/>
  <c r="AE26" i="15"/>
  <c r="AE15" i="15"/>
  <c r="AE7" i="15"/>
  <c r="AE11" i="15"/>
  <c r="AE27" i="15"/>
  <c r="AE6" i="15"/>
  <c r="AE17" i="15"/>
  <c r="AE13" i="15"/>
  <c r="AE22" i="15"/>
  <c r="AE20" i="15"/>
  <c r="AE25" i="15"/>
  <c r="AE21" i="15"/>
  <c r="AE10" i="15"/>
  <c r="AE9" i="15"/>
  <c r="AE14" i="15"/>
  <c r="AE16" i="15"/>
  <c r="AE12" i="15"/>
  <c r="AE19" i="15"/>
  <c r="AE8" i="15"/>
  <c r="AE24" i="15"/>
  <c r="AQ16" i="15"/>
  <c r="AQ13" i="15"/>
  <c r="AQ20" i="15"/>
  <c r="AQ14" i="15"/>
  <c r="AQ21" i="15"/>
  <c r="AQ19" i="15"/>
  <c r="AQ26" i="15"/>
  <c r="AQ10" i="15"/>
  <c r="AQ22" i="15"/>
  <c r="AQ8" i="15"/>
  <c r="AQ24" i="15"/>
  <c r="AQ23" i="15"/>
  <c r="AQ9" i="15"/>
  <c r="AQ15" i="15"/>
  <c r="AQ12" i="15"/>
  <c r="AQ25" i="15"/>
  <c r="AQ7" i="15"/>
  <c r="AQ6" i="15"/>
  <c r="AQ17" i="15"/>
  <c r="AQ27" i="15"/>
  <c r="AQ11" i="15"/>
  <c r="AQ18" i="15"/>
  <c r="AM23" i="15"/>
  <c r="AM17" i="15"/>
  <c r="AM14" i="15"/>
  <c r="AM16" i="15"/>
  <c r="AM21" i="15"/>
  <c r="AM9" i="15"/>
  <c r="AM18" i="15"/>
  <c r="AM8" i="15"/>
  <c r="W8" i="15"/>
  <c r="W19" i="15"/>
  <c r="W16" i="15"/>
  <c r="W21" i="15"/>
  <c r="W9" i="15"/>
  <c r="W12" i="15"/>
  <c r="S7" i="15"/>
  <c r="S10" i="15"/>
  <c r="S22" i="15"/>
  <c r="S24" i="15"/>
  <c r="S19" i="15"/>
  <c r="S20" i="15"/>
  <c r="S16" i="15"/>
  <c r="S17" i="15"/>
  <c r="S27" i="15"/>
  <c r="S9" i="15"/>
  <c r="S11" i="15"/>
  <c r="S21" i="15"/>
  <c r="S26" i="15"/>
  <c r="S18" i="15"/>
  <c r="S25" i="15"/>
  <c r="S23" i="15"/>
  <c r="S14" i="15"/>
  <c r="S13" i="15"/>
  <c r="S15" i="15"/>
  <c r="S12" i="15"/>
  <c r="S8" i="15"/>
  <c r="S6" i="15"/>
  <c r="AT26" i="15"/>
  <c r="AT20" i="15"/>
  <c r="AT22" i="15"/>
  <c r="AT23" i="15"/>
  <c r="AT14" i="15"/>
  <c r="AT21" i="15"/>
  <c r="AT24" i="15"/>
  <c r="AT15" i="15"/>
  <c r="AT19" i="15"/>
  <c r="AT6" i="15"/>
  <c r="AT9" i="15"/>
  <c r="AT27" i="15"/>
  <c r="AT10" i="15"/>
  <c r="AT12" i="15"/>
  <c r="AT16" i="15"/>
  <c r="AT13" i="15"/>
  <c r="AT7" i="15"/>
  <c r="AT8" i="15"/>
  <c r="AT25" i="15"/>
  <c r="AT11" i="15"/>
  <c r="AT17" i="15"/>
  <c r="AT18" i="15"/>
  <c r="N23" i="15"/>
  <c r="N19" i="15"/>
  <c r="N24" i="15"/>
  <c r="N9" i="15"/>
  <c r="N20" i="15"/>
  <c r="N27" i="15"/>
  <c r="N13" i="15"/>
  <c r="N26" i="15"/>
  <c r="N8" i="15"/>
  <c r="N7" i="15"/>
  <c r="N10" i="15"/>
  <c r="N18" i="15"/>
  <c r="N11" i="15"/>
  <c r="N22" i="15"/>
  <c r="N12" i="15"/>
  <c r="N16" i="15"/>
  <c r="N21" i="15"/>
  <c r="N15" i="15"/>
  <c r="N17" i="15"/>
  <c r="N25" i="15"/>
  <c r="N14" i="15"/>
  <c r="N6" i="15"/>
  <c r="AS10" i="15"/>
  <c r="AS14" i="15"/>
  <c r="AS21" i="15"/>
  <c r="AS16" i="15"/>
  <c r="AS13" i="15"/>
  <c r="AS15" i="15"/>
  <c r="AS12" i="15"/>
  <c r="AS20" i="15"/>
  <c r="AS17" i="15"/>
  <c r="AS8" i="15"/>
  <c r="AS25" i="15"/>
  <c r="AS6" i="15"/>
  <c r="AS7" i="15"/>
  <c r="AS19" i="15"/>
  <c r="AS27" i="15"/>
  <c r="AS26" i="15"/>
  <c r="AS9" i="15"/>
  <c r="AS22" i="15"/>
  <c r="AS24" i="15"/>
  <c r="AS11" i="15"/>
  <c r="AS23" i="15"/>
  <c r="AS18" i="15"/>
  <c r="BE20" i="15"/>
  <c r="BE10" i="15"/>
  <c r="BE13" i="15"/>
  <c r="BE14" i="15"/>
  <c r="BE7" i="15"/>
  <c r="BE6" i="15"/>
  <c r="BE22" i="15"/>
  <c r="BE24" i="15"/>
  <c r="BE18" i="15"/>
  <c r="BE12" i="15"/>
  <c r="BE17" i="15"/>
  <c r="BE23" i="15"/>
  <c r="BE15" i="15"/>
  <c r="BE21" i="15"/>
  <c r="BE9" i="15"/>
  <c r="BE19" i="15"/>
  <c r="BE27" i="15"/>
  <c r="BE26" i="15"/>
  <c r="BE8" i="15"/>
  <c r="BE16" i="15"/>
  <c r="BE11" i="15"/>
  <c r="BE25" i="15"/>
  <c r="BB16" i="15"/>
  <c r="BB13" i="15"/>
  <c r="BB24" i="15"/>
  <c r="BB7" i="15"/>
  <c r="BB23" i="15"/>
  <c r="BB21" i="15"/>
  <c r="BB12" i="15"/>
  <c r="BB8" i="15"/>
  <c r="BB22" i="15"/>
  <c r="BB25" i="15"/>
  <c r="BB20" i="15"/>
  <c r="BB26" i="15"/>
  <c r="BB6" i="15"/>
  <c r="BB10" i="15"/>
  <c r="BB27" i="15"/>
  <c r="BB18" i="15"/>
  <c r="BB14" i="15"/>
  <c r="BB11" i="15"/>
  <c r="BB19" i="15"/>
  <c r="BB17" i="15"/>
  <c r="BB15" i="15"/>
  <c r="BB9" i="15"/>
  <c r="AB7" i="15"/>
  <c r="AB19" i="15"/>
  <c r="AB21" i="15"/>
  <c r="AB26" i="15"/>
  <c r="AB11" i="15"/>
  <c r="AB17" i="15"/>
  <c r="AB8" i="15"/>
  <c r="AB24" i="15"/>
  <c r="AB9" i="15"/>
  <c r="AB16" i="15"/>
  <c r="AB10" i="15"/>
  <c r="AB14" i="15"/>
  <c r="AB20" i="15"/>
  <c r="AB23" i="15"/>
  <c r="AB13" i="15"/>
  <c r="AB18" i="15"/>
  <c r="AB25" i="15"/>
  <c r="AB12" i="15"/>
  <c r="AB6" i="15"/>
  <c r="AB27" i="15"/>
  <c r="AB15" i="15"/>
  <c r="AB22" i="15"/>
  <c r="AZ24" i="15"/>
  <c r="AZ23" i="15"/>
  <c r="AZ20" i="15"/>
  <c r="AZ16" i="15"/>
  <c r="AZ11" i="15"/>
  <c r="AZ7" i="15"/>
  <c r="AZ13" i="15"/>
  <c r="AZ18" i="15"/>
  <c r="AZ9" i="15"/>
  <c r="AZ22" i="15"/>
  <c r="AZ26" i="15"/>
  <c r="AZ15" i="15"/>
  <c r="AZ14" i="15"/>
  <c r="AZ19" i="15"/>
  <c r="AZ6" i="15"/>
  <c r="AZ17" i="15"/>
  <c r="AZ27" i="15"/>
  <c r="AZ12" i="15"/>
  <c r="AZ10" i="15"/>
  <c r="AZ25" i="15"/>
  <c r="AZ21" i="15"/>
  <c r="AZ8" i="15"/>
  <c r="BF22" i="15"/>
  <c r="BF24" i="15"/>
  <c r="BF18" i="15"/>
  <c r="BF10" i="15"/>
  <c r="BF25" i="15"/>
  <c r="BF12" i="15"/>
  <c r="AW23" i="15"/>
  <c r="AW7" i="15"/>
  <c r="AW21" i="15"/>
  <c r="AW27" i="15"/>
  <c r="AW26" i="15"/>
  <c r="AW6" i="15"/>
  <c r="AW14" i="15"/>
  <c r="AW15" i="15"/>
  <c r="AW19" i="15"/>
  <c r="AW11" i="15"/>
  <c r="AW22" i="15"/>
  <c r="AW20" i="15"/>
  <c r="AW25" i="15"/>
  <c r="AW17" i="15"/>
  <c r="AW10" i="15"/>
  <c r="AW13" i="15"/>
  <c r="AW18" i="15"/>
  <c r="AW16" i="15"/>
  <c r="AW9" i="15"/>
  <c r="AW12" i="15"/>
  <c r="AW24" i="15"/>
  <c r="AW8" i="15"/>
  <c r="AL14" i="15"/>
  <c r="AL12" i="15"/>
  <c r="AL18" i="15"/>
  <c r="AL16" i="15"/>
  <c r="AL13" i="15"/>
  <c r="AL11" i="15"/>
  <c r="AL6" i="15"/>
  <c r="AL10" i="15"/>
  <c r="AL22" i="15"/>
  <c r="AL24" i="15"/>
  <c r="AL17" i="15"/>
  <c r="AL20" i="15"/>
  <c r="AL25" i="15"/>
  <c r="AL9" i="15"/>
  <c r="AL19" i="15"/>
  <c r="AL21" i="15"/>
  <c r="AL15" i="15"/>
  <c r="AL23" i="15"/>
  <c r="AL7" i="15"/>
  <c r="AL27" i="15"/>
  <c r="AL26" i="15"/>
  <c r="AL8" i="15"/>
  <c r="AP20" i="15"/>
  <c r="AP24" i="15"/>
  <c r="AP17" i="15"/>
  <c r="AP26" i="15"/>
  <c r="AP21" i="15"/>
  <c r="AP12" i="15"/>
  <c r="AP16" i="15"/>
  <c r="AP18" i="15"/>
  <c r="AP25" i="15"/>
  <c r="AP7" i="15"/>
  <c r="AP8" i="15"/>
  <c r="AP13" i="15"/>
  <c r="AP19" i="15"/>
  <c r="AP9" i="15"/>
  <c r="AP15" i="15"/>
  <c r="AP27" i="15"/>
  <c r="AP6" i="15"/>
  <c r="AP22" i="15"/>
  <c r="AP10" i="15"/>
  <c r="AP14" i="15"/>
  <c r="AP23" i="15"/>
  <c r="AP11" i="15"/>
  <c r="BO5" i="15"/>
  <c r="BV5" i="15"/>
  <c r="W18" i="15" l="1"/>
  <c r="W20" i="15"/>
  <c r="W17" i="15"/>
  <c r="W6" i="15"/>
  <c r="W25" i="15"/>
  <c r="W11" i="15"/>
  <c r="W14" i="15"/>
  <c r="W10" i="15"/>
  <c r="W24" i="15"/>
  <c r="W27" i="15"/>
  <c r="W23" i="15"/>
  <c r="W7" i="15"/>
  <c r="W15" i="15"/>
  <c r="W26" i="15"/>
  <c r="W22" i="15"/>
  <c r="BD23" i="15"/>
  <c r="BD25" i="15"/>
  <c r="BF13" i="15"/>
  <c r="BF9" i="15"/>
  <c r="BF20" i="15"/>
  <c r="BF21" i="15"/>
  <c r="BF8" i="15"/>
  <c r="BF15" i="15"/>
  <c r="BF17" i="15"/>
  <c r="BF27" i="15"/>
  <c r="BF11" i="15"/>
  <c r="BF23" i="15"/>
  <c r="BF14" i="15"/>
  <c r="BF6" i="15"/>
  <c r="BF16" i="15"/>
  <c r="BF7" i="15"/>
  <c r="BF19" i="15"/>
  <c r="V8" i="15"/>
  <c r="V15" i="15"/>
  <c r="V16" i="15"/>
  <c r="V6" i="15"/>
  <c r="V14" i="15"/>
  <c r="V22" i="15"/>
  <c r="V17" i="15"/>
  <c r="V26" i="15"/>
  <c r="V19" i="15"/>
  <c r="V23" i="15"/>
  <c r="V11" i="15"/>
  <c r="V24" i="15"/>
  <c r="V7" i="15"/>
  <c r="V12" i="15"/>
  <c r="V13" i="15"/>
  <c r="AR9" i="15"/>
  <c r="V18" i="15"/>
  <c r="V25" i="15"/>
  <c r="V27" i="15"/>
  <c r="V9" i="15"/>
  <c r="V10" i="15"/>
  <c r="V20" i="15"/>
  <c r="BH10" i="15"/>
  <c r="BH15" i="15"/>
  <c r="AU20" i="15"/>
  <c r="Q24" i="15"/>
  <c r="BH7" i="15"/>
  <c r="Q6" i="15"/>
  <c r="Q13" i="15"/>
  <c r="BH11" i="15"/>
  <c r="Q26" i="15"/>
  <c r="AI14" i="15"/>
  <c r="AU17" i="15"/>
  <c r="BH18" i="15"/>
  <c r="Q11" i="15"/>
  <c r="AI19" i="15"/>
  <c r="AU27" i="15"/>
  <c r="AR16" i="15"/>
  <c r="BH12" i="15"/>
  <c r="BH20" i="15"/>
  <c r="BH9" i="15"/>
  <c r="BH26" i="15"/>
  <c r="BH22" i="15"/>
  <c r="Q27" i="15"/>
  <c r="Q15" i="15"/>
  <c r="Q12" i="15"/>
  <c r="Q20" i="15"/>
  <c r="AI13" i="15"/>
  <c r="AI6" i="15"/>
  <c r="AI7" i="15"/>
  <c r="AU19" i="15"/>
  <c r="AU21" i="15"/>
  <c r="AR24" i="15"/>
  <c r="BH24" i="15"/>
  <c r="BH27" i="15"/>
  <c r="BH21" i="15"/>
  <c r="BH17" i="15"/>
  <c r="BH16" i="15"/>
  <c r="BH23" i="15"/>
  <c r="Q21" i="15"/>
  <c r="Q14" i="15"/>
  <c r="Q7" i="15"/>
  <c r="Q25" i="15"/>
  <c r="AI20" i="15"/>
  <c r="AI22" i="15"/>
  <c r="AI25" i="15"/>
  <c r="AU18" i="15"/>
  <c r="AU25" i="15"/>
  <c r="AU14" i="15"/>
  <c r="AR8" i="15"/>
  <c r="BH13" i="15"/>
  <c r="BH19" i="15"/>
  <c r="BH25" i="15"/>
  <c r="BH6" i="15"/>
  <c r="BH8" i="15"/>
  <c r="Q19" i="15"/>
  <c r="Q17" i="15"/>
  <c r="Q22" i="15"/>
  <c r="Q8" i="15"/>
  <c r="AI12" i="15"/>
  <c r="AI11" i="15"/>
  <c r="AI23" i="15"/>
  <c r="AU23" i="15"/>
  <c r="AU24" i="15"/>
  <c r="AU16" i="15"/>
  <c r="AR26" i="15"/>
  <c r="AR13" i="15"/>
  <c r="R9" i="15"/>
  <c r="AC20" i="15"/>
  <c r="R13" i="15"/>
  <c r="AI26" i="15"/>
  <c r="AI27" i="15"/>
  <c r="AC26" i="15"/>
  <c r="AU22" i="15"/>
  <c r="AU9" i="15"/>
  <c r="AR14" i="15"/>
  <c r="R19" i="15"/>
  <c r="R23" i="15"/>
  <c r="AC11" i="15"/>
  <c r="AC6" i="15"/>
  <c r="R25" i="15"/>
  <c r="R20" i="15"/>
  <c r="AI9" i="15"/>
  <c r="AI16" i="15"/>
  <c r="AI10" i="15"/>
  <c r="AC19" i="15"/>
  <c r="AC16" i="15"/>
  <c r="AU26" i="15"/>
  <c r="AU8" i="15"/>
  <c r="AU12" i="15"/>
  <c r="AR7" i="15"/>
  <c r="AM6" i="15"/>
  <c r="AM24" i="15"/>
  <c r="AM25" i="15"/>
  <c r="Q18" i="15"/>
  <c r="Q23" i="15"/>
  <c r="Q10" i="15"/>
  <c r="Q16" i="15"/>
  <c r="R21" i="15"/>
  <c r="R22" i="15"/>
  <c r="AI8" i="15"/>
  <c r="AI24" i="15"/>
  <c r="AI17" i="15"/>
  <c r="AI15" i="15"/>
  <c r="AI21" i="15"/>
  <c r="AC13" i="15"/>
  <c r="AC22" i="15"/>
  <c r="AU11" i="15"/>
  <c r="AU6" i="15"/>
  <c r="AU13" i="15"/>
  <c r="AU10" i="15"/>
  <c r="AU15" i="15"/>
  <c r="AR23" i="15"/>
  <c r="AR21" i="15"/>
  <c r="AR20" i="15"/>
  <c r="AM26" i="15"/>
  <c r="AM27" i="15"/>
  <c r="AM13" i="15"/>
  <c r="AM20" i="15"/>
  <c r="AM22" i="15"/>
  <c r="AM15" i="15"/>
  <c r="AM10" i="15"/>
  <c r="AM7" i="15"/>
  <c r="AM12" i="15"/>
  <c r="AM11" i="15"/>
  <c r="R6" i="15"/>
  <c r="R7" i="15"/>
  <c r="R26" i="15"/>
  <c r="R8" i="15"/>
  <c r="R15" i="15"/>
  <c r="R10" i="15"/>
  <c r="AC18" i="15"/>
  <c r="AC17" i="15"/>
  <c r="AC7" i="15"/>
  <c r="AC8" i="15"/>
  <c r="AC12" i="15"/>
  <c r="AC23" i="15"/>
  <c r="R12" i="15"/>
  <c r="R27" i="15"/>
  <c r="R16" i="15"/>
  <c r="R11" i="15"/>
  <c r="R14" i="15"/>
  <c r="AC10" i="15"/>
  <c r="AC21" i="15"/>
  <c r="AC9" i="15"/>
  <c r="AC27" i="15"/>
  <c r="AC15" i="15"/>
  <c r="AR19" i="15"/>
  <c r="AR6" i="15"/>
  <c r="AR12" i="15"/>
  <c r="AR22" i="15"/>
  <c r="AR15" i="15"/>
  <c r="AR27" i="15"/>
  <c r="AR10" i="15"/>
  <c r="AR17" i="15"/>
  <c r="AR11" i="15"/>
  <c r="AR18" i="15"/>
  <c r="BM21" i="15"/>
  <c r="BM15" i="15"/>
  <c r="BM14" i="15"/>
  <c r="BM25" i="15"/>
  <c r="BM20" i="15"/>
  <c r="BM24" i="15"/>
  <c r="BM22" i="15"/>
  <c r="BM8" i="15"/>
  <c r="BM16" i="15"/>
  <c r="BM23" i="15"/>
  <c r="BM27" i="15"/>
  <c r="BM19" i="15"/>
  <c r="BM13" i="15"/>
  <c r="BM6" i="15"/>
  <c r="BM7" i="15"/>
  <c r="BM18" i="15"/>
  <c r="BM10" i="15"/>
  <c r="BM26" i="15"/>
  <c r="BM17" i="15"/>
  <c r="BM11" i="15"/>
  <c r="BM9" i="15"/>
  <c r="BM12" i="15"/>
  <c r="BK6" i="15"/>
  <c r="BK17" i="15"/>
  <c r="BK9" i="15"/>
  <c r="BK11" i="15"/>
  <c r="BK14" i="15"/>
  <c r="BK16" i="15"/>
  <c r="BK10" i="15"/>
  <c r="BK18" i="15"/>
  <c r="BK20" i="15"/>
  <c r="BK15" i="15"/>
  <c r="BK26" i="15"/>
  <c r="BK19" i="15"/>
  <c r="BK24" i="15"/>
  <c r="BK12" i="15"/>
  <c r="BK25" i="15"/>
  <c r="BK23" i="15"/>
  <c r="BK22" i="15"/>
  <c r="BK21" i="15"/>
  <c r="BK27" i="15"/>
  <c r="BK8" i="15"/>
  <c r="BK13" i="15"/>
  <c r="BK7" i="15"/>
  <c r="BO22" i="15"/>
  <c r="BO10" i="15"/>
  <c r="BO27" i="15"/>
  <c r="BO18" i="15"/>
  <c r="BO23" i="15"/>
  <c r="BO17" i="15"/>
  <c r="BO12" i="15"/>
  <c r="BO11" i="15"/>
  <c r="BO6" i="15"/>
  <c r="BO14" i="15"/>
  <c r="BO16" i="15"/>
  <c r="BO8" i="15"/>
  <c r="BO26" i="15"/>
  <c r="BO20" i="15"/>
  <c r="BO25" i="15"/>
  <c r="BO19" i="15"/>
  <c r="BO21" i="15"/>
  <c r="BO15" i="15"/>
  <c r="BO13" i="15"/>
  <c r="BO7" i="15"/>
  <c r="BO24" i="15"/>
  <c r="BO9" i="15"/>
  <c r="BT9" i="15"/>
  <c r="BT10" i="15"/>
  <c r="BT19" i="15"/>
  <c r="BT15" i="15"/>
  <c r="BT21" i="15"/>
  <c r="BT8" i="15"/>
  <c r="BT24" i="15"/>
  <c r="BT25" i="15"/>
  <c r="BT23" i="15"/>
  <c r="BT27" i="15"/>
  <c r="BT20" i="15"/>
  <c r="BT11" i="15"/>
  <c r="BT12" i="15"/>
  <c r="BT18" i="15"/>
  <c r="BT16" i="15"/>
  <c r="BT13" i="15"/>
  <c r="BT7" i="15"/>
  <c r="BT6" i="15"/>
  <c r="BT22" i="15"/>
  <c r="BT26" i="15"/>
  <c r="BT14" i="15"/>
  <c r="BT17" i="15"/>
  <c r="BR10" i="15"/>
  <c r="BR26" i="15"/>
  <c r="BR6" i="15"/>
  <c r="BR17" i="15"/>
  <c r="BR16" i="15"/>
  <c r="BR13" i="15"/>
  <c r="BR25" i="15"/>
  <c r="BR9" i="15"/>
  <c r="BR24" i="15"/>
  <c r="BR21" i="15"/>
  <c r="BR8" i="15"/>
  <c r="BR12" i="15"/>
  <c r="BR7" i="15"/>
  <c r="BR20" i="15"/>
  <c r="BR27" i="15"/>
  <c r="BR11" i="15"/>
  <c r="BR14" i="15"/>
  <c r="BR19" i="15"/>
  <c r="BR22" i="15"/>
  <c r="BR15" i="15"/>
  <c r="BR23" i="15"/>
  <c r="BR18" i="15"/>
  <c r="BV24" i="15"/>
  <c r="BV13" i="15"/>
  <c r="BV21" i="15"/>
  <c r="BV7" i="15"/>
  <c r="BV11" i="15"/>
  <c r="BV8" i="15"/>
  <c r="BV12" i="15"/>
  <c r="BV16" i="15"/>
  <c r="BV22" i="15"/>
  <c r="BV19" i="15"/>
  <c r="BV14" i="15"/>
  <c r="BV26" i="15"/>
  <c r="BV15" i="15"/>
  <c r="BV9" i="15"/>
  <c r="BV23" i="15"/>
  <c r="BV6" i="15"/>
  <c r="BV17" i="15"/>
  <c r="BV27" i="15"/>
  <c r="BV20" i="15"/>
  <c r="BV18" i="15"/>
  <c r="BV10" i="15"/>
  <c r="BV25" i="15"/>
  <c r="BS18" i="15"/>
  <c r="BS27" i="15"/>
  <c r="BS20" i="15"/>
  <c r="BS24" i="15"/>
  <c r="BS12" i="15"/>
  <c r="BS7" i="15"/>
  <c r="BS6" i="15"/>
  <c r="BS14" i="15"/>
  <c r="BS9" i="15"/>
  <c r="BS13" i="15"/>
  <c r="BS19" i="15"/>
  <c r="BS22" i="15"/>
  <c r="BS16" i="15"/>
  <c r="BS26" i="15"/>
  <c r="BS25" i="15"/>
  <c r="BS17" i="15"/>
  <c r="BS11" i="15"/>
  <c r="BS15" i="15"/>
  <c r="BS10" i="15"/>
  <c r="BS8" i="15"/>
  <c r="BS21" i="15"/>
  <c r="BS23" i="15"/>
  <c r="BP22" i="15"/>
  <c r="BP10" i="15"/>
  <c r="BP26" i="15"/>
  <c r="BP23" i="15"/>
  <c r="BP16" i="15"/>
  <c r="BP27" i="15"/>
  <c r="BP6" i="15"/>
  <c r="BP9" i="15"/>
  <c r="BP11" i="15"/>
  <c r="BP15" i="15"/>
  <c r="BP13" i="15"/>
  <c r="BP14" i="15"/>
  <c r="BP21" i="15"/>
  <c r="BP18" i="15"/>
  <c r="BP20" i="15"/>
  <c r="BP19" i="15"/>
  <c r="BP12" i="15"/>
  <c r="BP25" i="15"/>
  <c r="BP7" i="15"/>
  <c r="BP8" i="15"/>
  <c r="BP17" i="15"/>
  <c r="BP24" i="15"/>
  <c r="BW9" i="15"/>
  <c r="BW11" i="15"/>
  <c r="BW10" i="15"/>
  <c r="BW18" i="15"/>
  <c r="BW26" i="15"/>
  <c r="BW12" i="15"/>
  <c r="BW23" i="15"/>
  <c r="BW6" i="15"/>
  <c r="BW13" i="15"/>
  <c r="BW20" i="15"/>
  <c r="BW19" i="15"/>
  <c r="BW25" i="15"/>
  <c r="BW16" i="15"/>
  <c r="BW15" i="15"/>
  <c r="BW24" i="15"/>
  <c r="BW22" i="15"/>
  <c r="BW17" i="15"/>
  <c r="BW21" i="15"/>
  <c r="BW14" i="15"/>
  <c r="BW27" i="15"/>
  <c r="BW8" i="15"/>
  <c r="BW7" i="15"/>
  <c r="BL18" i="15"/>
  <c r="BL26" i="15"/>
  <c r="BL9" i="15"/>
  <c r="BL16" i="15"/>
  <c r="BL20" i="15"/>
  <c r="BL12" i="15"/>
  <c r="BL11" i="15"/>
  <c r="BL19" i="15"/>
  <c r="BL10" i="15"/>
  <c r="BL21" i="15"/>
  <c r="BL25" i="15"/>
  <c r="BL13" i="15"/>
  <c r="BL7" i="15"/>
  <c r="BL15" i="15"/>
  <c r="BL14" i="15"/>
  <c r="BL6" i="15"/>
  <c r="BL27" i="15"/>
  <c r="BL24" i="15"/>
  <c r="BL22" i="15"/>
  <c r="BL23" i="15"/>
  <c r="BL17" i="15"/>
  <c r="BL8" i="15"/>
  <c r="BU21" i="15"/>
  <c r="BU20" i="15"/>
  <c r="BU18" i="15"/>
  <c r="BU7" i="15"/>
  <c r="BU15" i="15"/>
  <c r="BU6" i="15"/>
  <c r="BU26" i="15"/>
  <c r="BU9" i="15"/>
  <c r="BU12" i="15"/>
  <c r="BU16" i="15"/>
  <c r="BU17" i="15"/>
  <c r="BU8" i="15"/>
  <c r="BU14" i="15"/>
  <c r="BU25" i="15"/>
  <c r="BU27" i="15"/>
  <c r="BU13" i="15"/>
  <c r="BU11" i="15"/>
  <c r="BU24" i="15"/>
  <c r="BU22" i="15"/>
  <c r="BU19" i="15"/>
  <c r="BU10" i="15"/>
  <c r="BU23" i="15"/>
  <c r="BN6" i="15"/>
  <c r="BN9" i="15"/>
  <c r="BN13" i="15"/>
  <c r="BN18" i="15"/>
  <c r="BN8" i="15"/>
  <c r="BN20" i="15"/>
  <c r="BN14" i="15"/>
  <c r="BN16" i="15"/>
  <c r="BN7" i="15"/>
  <c r="BN27" i="15"/>
  <c r="BN11" i="15"/>
  <c r="BN19" i="15"/>
  <c r="BN21" i="15"/>
  <c r="BN24" i="15"/>
  <c r="BN17" i="15"/>
  <c r="BN15" i="15"/>
  <c r="BN26" i="15"/>
  <c r="BN10" i="15"/>
  <c r="BN12" i="15"/>
  <c r="BN23" i="15"/>
  <c r="BN25" i="15"/>
  <c r="BN22" i="15"/>
  <c r="AA18" i="25" l="1"/>
  <c r="AB18" i="25" s="1"/>
  <c r="AC18" i="25" s="1"/>
  <c r="AI18" i="25" l="1"/>
  <c r="AG18" i="25"/>
  <c r="AH18" i="25"/>
  <c r="AB19" i="25"/>
  <c r="AI19" i="25" l="1"/>
  <c r="AH19" i="25"/>
  <c r="AG19" i="25"/>
  <c r="AA165" i="25"/>
  <c r="AB165" i="25" s="1"/>
  <c r="AA104" i="25"/>
  <c r="AB104" i="25" s="1"/>
  <c r="AA141" i="25"/>
  <c r="AB141" i="25" s="1"/>
  <c r="AA109" i="25"/>
  <c r="AB109" i="25" s="1"/>
  <c r="AA231" i="25"/>
  <c r="AB231" i="25"/>
  <c r="AA257" i="25"/>
  <c r="AB257" i="25" s="1"/>
  <c r="AB53" i="25"/>
  <c r="AA163" i="25"/>
  <c r="AB163" i="25" s="1"/>
  <c r="AA188" i="25"/>
  <c r="AB188" i="25" s="1"/>
  <c r="AA114" i="25"/>
  <c r="AB114" i="25"/>
  <c r="AA258" i="25"/>
  <c r="AB258" i="25" s="1"/>
  <c r="AA260" i="25"/>
  <c r="AB260" i="25" s="1"/>
  <c r="AA134" i="25"/>
  <c r="AB134" i="25"/>
  <c r="AA251" i="25"/>
  <c r="AB251" i="25" s="1"/>
  <c r="AA164" i="25"/>
  <c r="AB164" i="25" s="1"/>
  <c r="AA149" i="25"/>
  <c r="AB149" i="25"/>
  <c r="AA90" i="25"/>
  <c r="AB90" i="25"/>
  <c r="AA137" i="25"/>
  <c r="AB137" i="25" s="1"/>
  <c r="AA102" i="25"/>
  <c r="AB102" i="25" s="1"/>
  <c r="AA146" i="25"/>
  <c r="AB146" i="25"/>
  <c r="AA168" i="25"/>
  <c r="AB168" i="25"/>
  <c r="AA171" i="25"/>
  <c r="AB171" i="25" s="1"/>
  <c r="AA226" i="25"/>
  <c r="AB226" i="25" s="1"/>
  <c r="AA240" i="25"/>
  <c r="AB240" i="25"/>
  <c r="AA130" i="25"/>
  <c r="AB130" i="25" s="1"/>
  <c r="AA237" i="25"/>
  <c r="AB237" i="25" s="1"/>
  <c r="AA207" i="25"/>
  <c r="AB207" i="25" s="1"/>
  <c r="AA106" i="25"/>
  <c r="AB106" i="25" s="1"/>
  <c r="AA112" i="25"/>
  <c r="AB112" i="25"/>
  <c r="AA132" i="25"/>
  <c r="AB132" i="25" s="1"/>
  <c r="AA193" i="25"/>
  <c r="AB193" i="25" s="1"/>
  <c r="AB50" i="25"/>
  <c r="AA198" i="25"/>
  <c r="AB198" i="25"/>
  <c r="AA183" i="25"/>
  <c r="AB183" i="25" s="1"/>
  <c r="AA203" i="25"/>
  <c r="AB203" i="25" s="1"/>
  <c r="AA135" i="25"/>
  <c r="AB135" i="25" s="1"/>
  <c r="AA239" i="25"/>
  <c r="AB239" i="25"/>
  <c r="AA69" i="25"/>
  <c r="AB69" i="25" s="1"/>
  <c r="AB31" i="25"/>
  <c r="AB44" i="25"/>
  <c r="AA187" i="25"/>
  <c r="AB187" i="25"/>
  <c r="AA208" i="25"/>
  <c r="AB208" i="25" s="1"/>
  <c r="AA181" i="25"/>
  <c r="AB181" i="25" s="1"/>
  <c r="AA71" i="25"/>
  <c r="AB71" i="25" s="1"/>
  <c r="AA253" i="25"/>
  <c r="AB253" i="25" s="1"/>
  <c r="AA113" i="25"/>
  <c r="AB113" i="25" s="1"/>
  <c r="AA127" i="25"/>
  <c r="AB127" i="25" s="1"/>
  <c r="AA111" i="25"/>
  <c r="AB111" i="25"/>
  <c r="AA62" i="25"/>
  <c r="AB62" i="25" s="1"/>
  <c r="AA131" i="25"/>
  <c r="AB131" i="25" s="1"/>
  <c r="AA182" i="25"/>
  <c r="AB182" i="25"/>
  <c r="AA150" i="25"/>
  <c r="AB150" i="25"/>
  <c r="AA215" i="25"/>
  <c r="AB215" i="25" s="1"/>
  <c r="AB30" i="25"/>
  <c r="AA133" i="25"/>
  <c r="AB133" i="25"/>
  <c r="AA227" i="25"/>
  <c r="AB227" i="25" s="1"/>
  <c r="AA230" i="25"/>
  <c r="AB230" i="25" s="1"/>
  <c r="AB25" i="25"/>
  <c r="AA115" i="25"/>
  <c r="AB115" i="25" s="1"/>
  <c r="AA100" i="25"/>
  <c r="AB100" i="25"/>
  <c r="AA139" i="25"/>
  <c r="AB139" i="25"/>
  <c r="AA78" i="25"/>
  <c r="AB78" i="25" s="1"/>
  <c r="AA84" i="25"/>
  <c r="AB84" i="25" s="1"/>
  <c r="AA105" i="25"/>
  <c r="AB105" i="25" s="1"/>
  <c r="AA180" i="25"/>
  <c r="AB180" i="25" s="1"/>
  <c r="AB39" i="25"/>
  <c r="AA88" i="25"/>
  <c r="AB88" i="25" s="1"/>
  <c r="AA148" i="25"/>
  <c r="AB148" i="25" s="1"/>
  <c r="AA216" i="25"/>
  <c r="AB216" i="25" s="1"/>
  <c r="AA246" i="25"/>
  <c r="AB246" i="25" s="1"/>
  <c r="AA151" i="25"/>
  <c r="AB151" i="25" s="1"/>
  <c r="AA259" i="25"/>
  <c r="AB259" i="25" s="1"/>
  <c r="AB37" i="25"/>
  <c r="AA210" i="25"/>
  <c r="AB210" i="25" s="1"/>
  <c r="AA177" i="25"/>
  <c r="AB177" i="25" s="1"/>
  <c r="AA158" i="25"/>
  <c r="AB158" i="25" s="1"/>
  <c r="AA144" i="25"/>
  <c r="AB144" i="25" s="1"/>
  <c r="AA179" i="25"/>
  <c r="AB179" i="25"/>
  <c r="AA153" i="25"/>
  <c r="AB153" i="25" s="1"/>
  <c r="AA147" i="25"/>
  <c r="AB147" i="25" s="1"/>
  <c r="AA142" i="25"/>
  <c r="AB142" i="25" s="1"/>
  <c r="AA209" i="25"/>
  <c r="AB209" i="25"/>
  <c r="AH21" i="25"/>
  <c r="AB21" i="25"/>
  <c r="AI21" i="25" s="1"/>
  <c r="AA213" i="25"/>
  <c r="AB213" i="25"/>
  <c r="AA94" i="25"/>
  <c r="AB94" i="25" s="1"/>
  <c r="AA166" i="25"/>
  <c r="AB166" i="25" s="1"/>
  <c r="AA238" i="25"/>
  <c r="AB238" i="25" s="1"/>
  <c r="AA228" i="25"/>
  <c r="AB228" i="25" s="1"/>
  <c r="AA119" i="25"/>
  <c r="AB119" i="25"/>
  <c r="AA236" i="25"/>
  <c r="AB236" i="25" s="1"/>
  <c r="AA196" i="25"/>
  <c r="AB196" i="25" s="1"/>
  <c r="AB26" i="25"/>
  <c r="AA160" i="25"/>
  <c r="AB160" i="25" s="1"/>
  <c r="AA245" i="25"/>
  <c r="AB245" i="25" s="1"/>
  <c r="AA241" i="25"/>
  <c r="AB241" i="25" s="1"/>
  <c r="AA248" i="25"/>
  <c r="AB248" i="25" s="1"/>
  <c r="AA97" i="25"/>
  <c r="AB97" i="25" s="1"/>
  <c r="AA185" i="25"/>
  <c r="AB185" i="25" s="1"/>
  <c r="AA159" i="25"/>
  <c r="AB159" i="25" s="1"/>
  <c r="AA205" i="25"/>
  <c r="AB205" i="25"/>
  <c r="AA136" i="25"/>
  <c r="AB136" i="25" s="1"/>
  <c r="AA225" i="25"/>
  <c r="AB225" i="25" s="1"/>
  <c r="AA157" i="25"/>
  <c r="AB157" i="25" s="1"/>
  <c r="AA101" i="25"/>
  <c r="AB101" i="25" s="1"/>
  <c r="AA233" i="25"/>
  <c r="AB233" i="25" s="1"/>
  <c r="AA85" i="25"/>
  <c r="AB85" i="25" s="1"/>
  <c r="AB43" i="25"/>
  <c r="AA56" i="25"/>
  <c r="AB56" i="25"/>
  <c r="AA212" i="25"/>
  <c r="AB212" i="25" s="1"/>
  <c r="AA191" i="25"/>
  <c r="AB191" i="25" s="1"/>
  <c r="AA110" i="25"/>
  <c r="AB110" i="25"/>
  <c r="AA76" i="25"/>
  <c r="AB76" i="25" s="1"/>
  <c r="AA174" i="25"/>
  <c r="AB174" i="25" s="1"/>
  <c r="AB24" i="25"/>
  <c r="AA211" i="25"/>
  <c r="AB211" i="25" s="1"/>
  <c r="AA175" i="25"/>
  <c r="AB175" i="25" s="1"/>
  <c r="AA167" i="25"/>
  <c r="AB167" i="25" s="1"/>
  <c r="AA229" i="25"/>
  <c r="AB229" i="25" s="1"/>
  <c r="AA57" i="25"/>
  <c r="AB57" i="25" s="1"/>
  <c r="AA255" i="25"/>
  <c r="AB255" i="25" s="1"/>
  <c r="AA197" i="25"/>
  <c r="AB197" i="25" s="1"/>
  <c r="AA89" i="25"/>
  <c r="AB89" i="25" s="1"/>
  <c r="AA59" i="25"/>
  <c r="AB59" i="25" s="1"/>
  <c r="AA234" i="25"/>
  <c r="AB234" i="25" s="1"/>
  <c r="AA201" i="25"/>
  <c r="AB201" i="25" s="1"/>
  <c r="AA80" i="25"/>
  <c r="AB80" i="25" s="1"/>
  <c r="AA247" i="25"/>
  <c r="AB247" i="25" s="1"/>
  <c r="AA74" i="25"/>
  <c r="AB74" i="25" s="1"/>
  <c r="AA77" i="25"/>
  <c r="AB77" i="25" s="1"/>
  <c r="AA87" i="25"/>
  <c r="AB87" i="25" s="1"/>
  <c r="AA224" i="25"/>
  <c r="AB224" i="25" s="1"/>
  <c r="AA214" i="25"/>
  <c r="AB214" i="25" s="1"/>
  <c r="AA178" i="25"/>
  <c r="AB178" i="25" s="1"/>
  <c r="AA98" i="25"/>
  <c r="AB98" i="25" s="1"/>
  <c r="AA190" i="25"/>
  <c r="AB190" i="25" s="1"/>
  <c r="AB47" i="25"/>
  <c r="AA161" i="25"/>
  <c r="AB161" i="25" s="1"/>
  <c r="AB48" i="25"/>
  <c r="AA218" i="25"/>
  <c r="AB218" i="25"/>
  <c r="AB33" i="25"/>
  <c r="AA81" i="25"/>
  <c r="AB81" i="25" s="1"/>
  <c r="AA220" i="25"/>
  <c r="AB220" i="25"/>
  <c r="AA93" i="25"/>
  <c r="AB93" i="25"/>
  <c r="AA140" i="25"/>
  <c r="AB140" i="25" s="1"/>
  <c r="AA79" i="25"/>
  <c r="AB79" i="25" s="1"/>
  <c r="AB38" i="25"/>
  <c r="AA68" i="25"/>
  <c r="AB68" i="25" s="1"/>
  <c r="AA124" i="25"/>
  <c r="AB124" i="25" s="1"/>
  <c r="AA117" i="25"/>
  <c r="AB117" i="25" s="1"/>
  <c r="AB52" i="25"/>
  <c r="AA243" i="25"/>
  <c r="AB243" i="25" s="1"/>
  <c r="AA126" i="25"/>
  <c r="AB126" i="25" s="1"/>
  <c r="AA61" i="25"/>
  <c r="AB61" i="25" s="1"/>
  <c r="AB49" i="25"/>
  <c r="AB45" i="25"/>
  <c r="AA145" i="25"/>
  <c r="AB145" i="25" s="1"/>
  <c r="AB28" i="25"/>
  <c r="AA250" i="25"/>
  <c r="AB250" i="25" s="1"/>
  <c r="AB32" i="25"/>
  <c r="AA186" i="25"/>
  <c r="AB186" i="25" s="1"/>
  <c r="AA120" i="25"/>
  <c r="AB120" i="25" s="1"/>
  <c r="AA103" i="25"/>
  <c r="AB103" i="25" s="1"/>
  <c r="AA125" i="25"/>
  <c r="AB125" i="25"/>
  <c r="AB22" i="25"/>
  <c r="AI22" i="25" s="1"/>
  <c r="AA202" i="25"/>
  <c r="AB202" i="25" s="1"/>
  <c r="AA217" i="25"/>
  <c r="AB217" i="25"/>
  <c r="AB35" i="25"/>
  <c r="AA222" i="25"/>
  <c r="AB222" i="25" s="1"/>
  <c r="AA170" i="25"/>
  <c r="AB170" i="25" s="1"/>
  <c r="AA70" i="25"/>
  <c r="AB70" i="25"/>
  <c r="AA206" i="25"/>
  <c r="AB206" i="25" s="1"/>
  <c r="AA184" i="25"/>
  <c r="AB184" i="25" s="1"/>
  <c r="AA63" i="25"/>
  <c r="AB63" i="25" s="1"/>
  <c r="AA129" i="25"/>
  <c r="AB129" i="25"/>
  <c r="AB51" i="25"/>
  <c r="AA73" i="25"/>
  <c r="AB73" i="25" s="1"/>
  <c r="AA223" i="25"/>
  <c r="AB223" i="25" s="1"/>
  <c r="AA256" i="25"/>
  <c r="AB256" i="25" s="1"/>
  <c r="AA173" i="25"/>
  <c r="AB173" i="25"/>
  <c r="AA118" i="25"/>
  <c r="AB118" i="25" s="1"/>
  <c r="AB46" i="25"/>
  <c r="AA95" i="25"/>
  <c r="AB95" i="25" s="1"/>
  <c r="AA91" i="25"/>
  <c r="AB91" i="25"/>
  <c r="AA66" i="25"/>
  <c r="AB66" i="25" s="1"/>
  <c r="AA122" i="25"/>
  <c r="AB122" i="25" s="1"/>
  <c r="AA54" i="25"/>
  <c r="AB54" i="25"/>
  <c r="AA162" i="25"/>
  <c r="AB162" i="25" s="1"/>
  <c r="AA86" i="25"/>
  <c r="AB86" i="25" s="1"/>
  <c r="AB40" i="25"/>
  <c r="AA60" i="25"/>
  <c r="AB60" i="25"/>
  <c r="AA99" i="25"/>
  <c r="AB99" i="25"/>
  <c r="AA72" i="25"/>
  <c r="AB72" i="25" s="1"/>
  <c r="AA107" i="25"/>
  <c r="AB107" i="25" s="1"/>
  <c r="AA67" i="25"/>
  <c r="AB67" i="25" s="1"/>
  <c r="AA235" i="25"/>
  <c r="AB235" i="25" s="1"/>
  <c r="AA204" i="25"/>
  <c r="AB204" i="25" s="1"/>
  <c r="AA219" i="25"/>
  <c r="AB219" i="25" s="1"/>
  <c r="AA123" i="25"/>
  <c r="AB123" i="25" s="1"/>
  <c r="AA242" i="25"/>
  <c r="AB242" i="25" s="1"/>
  <c r="AA249" i="25"/>
  <c r="AB249" i="25" s="1"/>
  <c r="AA195" i="25"/>
  <c r="AB195" i="25" s="1"/>
  <c r="AA65" i="25"/>
  <c r="AB65" i="25"/>
  <c r="AA55" i="25"/>
  <c r="AB55" i="25" s="1"/>
  <c r="AB23" i="25"/>
  <c r="AG23" i="25" s="1"/>
  <c r="AA83" i="25"/>
  <c r="AB83" i="25" s="1"/>
  <c r="AA108" i="25"/>
  <c r="AB108" i="25"/>
  <c r="AA58" i="25"/>
  <c r="AB58" i="25" s="1"/>
  <c r="AA143" i="25"/>
  <c r="AB143" i="25" s="1"/>
  <c r="AA192" i="25"/>
  <c r="AB192" i="25" s="1"/>
  <c r="AA200" i="25"/>
  <c r="AB200" i="25" s="1"/>
  <c r="AC200" i="25" s="1"/>
  <c r="AA75" i="25"/>
  <c r="AB75" i="25" s="1"/>
  <c r="AA244" i="25"/>
  <c r="AB244" i="25" s="1"/>
  <c r="AB29" i="25"/>
  <c r="AB36" i="25"/>
  <c r="AA232" i="25"/>
  <c r="AB232" i="25" s="1"/>
  <c r="AA252" i="25"/>
  <c r="AB252" i="25" s="1"/>
  <c r="AA176" i="25"/>
  <c r="AB176" i="25" s="1"/>
  <c r="AA169" i="25"/>
  <c r="AB169" i="25"/>
  <c r="AA64" i="25"/>
  <c r="AB64" i="25" s="1"/>
  <c r="AA152" i="25"/>
  <c r="AB152" i="25" s="1"/>
  <c r="AB41" i="25"/>
  <c r="AA92" i="25"/>
  <c r="AB92" i="25"/>
  <c r="AA154" i="25"/>
  <c r="AB154" i="25" s="1"/>
  <c r="AA194" i="25"/>
  <c r="AB194" i="25" s="1"/>
  <c r="AB27" i="25"/>
  <c r="AA128" i="25"/>
  <c r="AB128" i="25" s="1"/>
  <c r="AA116" i="25"/>
  <c r="AB116" i="25" s="1"/>
  <c r="AA96" i="25"/>
  <c r="AB96" i="25" s="1"/>
  <c r="AB42" i="25"/>
  <c r="AA155" i="25"/>
  <c r="AB155" i="25" s="1"/>
  <c r="AA221" i="25"/>
  <c r="AB221" i="25" s="1"/>
  <c r="AA189" i="25"/>
  <c r="AB189" i="25" s="1"/>
  <c r="AA172" i="25"/>
  <c r="AB172" i="25" s="1"/>
  <c r="AA121" i="25"/>
  <c r="AB121" i="25" s="1"/>
  <c r="AB20" i="25"/>
  <c r="AI20" i="25" s="1"/>
  <c r="AB34" i="25"/>
  <c r="AA156" i="25"/>
  <c r="AB156" i="25" s="1"/>
  <c r="AA138" i="25"/>
  <c r="AB138" i="25"/>
  <c r="AA82" i="25"/>
  <c r="AB82" i="25" s="1"/>
  <c r="AA254" i="25"/>
  <c r="AB254" i="25" s="1"/>
  <c r="AI200" i="25" l="1"/>
  <c r="AH200" i="25"/>
  <c r="AG200" i="25"/>
  <c r="AG21" i="25"/>
  <c r="AI26" i="25"/>
  <c r="AG26" i="25"/>
  <c r="AH26" i="25"/>
  <c r="AI23" i="25"/>
  <c r="AG22" i="25"/>
  <c r="AH20" i="25"/>
  <c r="AI24" i="25"/>
  <c r="AG24" i="25"/>
  <c r="AH24" i="25"/>
  <c r="AG20" i="25"/>
  <c r="AH22" i="25"/>
  <c r="AH25" i="25"/>
  <c r="AG25" i="25"/>
  <c r="AI25" i="25"/>
</calcChain>
</file>

<file path=xl/sharedStrings.xml><?xml version="1.0" encoding="utf-8"?>
<sst xmlns="http://schemas.openxmlformats.org/spreadsheetml/2006/main" count="1223" uniqueCount="563">
  <si>
    <t>CATEGORY</t>
  </si>
  <si>
    <t>MONTHLY COST</t>
  </si>
  <si>
    <t>Hourly Cost</t>
  </si>
  <si>
    <t>EQUIPMENT LOAN/LEASE</t>
  </si>
  <si>
    <t>PAYROLL</t>
  </si>
  <si>
    <t>PAYROLL TAXES</t>
  </si>
  <si>
    <t xml:space="preserve">BUSINESS INSURANCE </t>
  </si>
  <si>
    <t>ACCOUNTING/LEGAL</t>
  </si>
  <si>
    <t>RENT</t>
  </si>
  <si>
    <t>UTILITIES</t>
  </si>
  <si>
    <t>TELEPHONE</t>
  </si>
  <si>
    <t>INTERNET EXPENSE</t>
  </si>
  <si>
    <t>MANUFACTURING  SUPPLIES</t>
  </si>
  <si>
    <t>OFFICE SUPPLIES</t>
  </si>
  <si>
    <t>OFFICE EQUIPMENT</t>
  </si>
  <si>
    <t>BANK EXPENSE/ CC FEES</t>
  </si>
  <si>
    <t>FREIGHT</t>
  </si>
  <si>
    <t>BLDG REPAIR &amp; MAINTENANCE</t>
  </si>
  <si>
    <t>MACHINE REPAIR &amp; MAINTENANCE</t>
  </si>
  <si>
    <t>ADVERTISING</t>
  </si>
  <si>
    <t>WEBSITE EXPENSE</t>
  </si>
  <si>
    <t>AUTOMOBILE EXPENSE</t>
  </si>
  <si>
    <t>TRAVEL/ENTERTAINMENT/TRADESHOWS</t>
  </si>
  <si>
    <t>MISCELLANEOUS</t>
  </si>
  <si>
    <t>Total Month</t>
  </si>
  <si>
    <t>Total Profit or Loss</t>
  </si>
  <si>
    <t>Total Expenses</t>
  </si>
  <si>
    <t>MEMBERSHIP SITE EXPENSE</t>
  </si>
  <si>
    <t xml:space="preserve">COACHING </t>
  </si>
  <si>
    <t xml:space="preserve">Day </t>
  </si>
  <si>
    <t>This is based on 8 hours per day 20 days per month</t>
  </si>
  <si>
    <t>Weekly</t>
  </si>
  <si>
    <t>Income from Last Month</t>
  </si>
  <si>
    <t>The Purpose of this worksheet is for Cash Flow &amp; to Discover Current Total Expenses</t>
  </si>
  <si>
    <t>This is only your business costs!</t>
  </si>
  <si>
    <t>Annual Cost</t>
  </si>
  <si>
    <t xml:space="preserve">Job Name        </t>
  </si>
  <si>
    <t xml:space="preserve">Job No. </t>
  </si>
  <si>
    <t>Date Beginning</t>
  </si>
  <si>
    <t xml:space="preserve">Stitch Count                  </t>
  </si>
  <si>
    <t>Location on Garment</t>
  </si>
  <si>
    <t xml:space="preserve">Date Ending </t>
  </si>
  <si>
    <t xml:space="preserve">Type of garment                  </t>
  </si>
  <si>
    <t>No. of Trims</t>
  </si>
  <si>
    <t>Trim Time</t>
  </si>
  <si>
    <t xml:space="preserve">How many heads?                   </t>
  </si>
  <si>
    <t xml:space="preserve">No. Color Changes </t>
  </si>
  <si>
    <t>Color Change Time</t>
  </si>
  <si>
    <t xml:space="preserve">Machine Name          </t>
  </si>
  <si>
    <t>Machine Speed</t>
  </si>
  <si>
    <t xml:space="preserve">Quantity </t>
  </si>
  <si>
    <t>Quan.</t>
  </si>
  <si>
    <t>Production Step</t>
  </si>
  <si>
    <t>Time start</t>
  </si>
  <si>
    <t>Completed</t>
  </si>
  <si>
    <t>Seconds</t>
  </si>
  <si>
    <t>Minutes</t>
  </si>
  <si>
    <t>Total hours</t>
  </si>
  <si>
    <t>Cost</t>
  </si>
  <si>
    <t>Linked to Daily Cost on Cost Analysis-Emb</t>
  </si>
  <si>
    <t>Receive and write up order from customer</t>
  </si>
  <si>
    <t>Open box of goods/Count with packing slip</t>
  </si>
  <si>
    <t>Lay  garments out for production in sizes</t>
  </si>
  <si>
    <t>Plan out production-hoops-machine-process</t>
  </si>
  <si>
    <t>Hoop the garments</t>
  </si>
  <si>
    <t>Hard to hoop item? How long?</t>
  </si>
  <si>
    <t>Set up machine for design &amp; production run</t>
  </si>
  <si>
    <t>Load garment  into the machine</t>
  </si>
  <si>
    <t>Remove from machine</t>
  </si>
  <si>
    <t>Trim Garments</t>
  </si>
  <si>
    <t>Remove backing</t>
  </si>
  <si>
    <t>Remove any stains or oil</t>
  </si>
  <si>
    <t>Steam</t>
  </si>
  <si>
    <t>Place garments in size stacks</t>
  </si>
  <si>
    <t>Count garments</t>
  </si>
  <si>
    <t>Fill out packing slip</t>
  </si>
  <si>
    <t xml:space="preserve">Packed garrments in box </t>
  </si>
  <si>
    <t>Weigh box/ prepare shipping label for shipping</t>
  </si>
  <si>
    <t>Staple all paperwork together for billing</t>
  </si>
  <si>
    <t>Design and Machine issues</t>
  </si>
  <si>
    <t>Quantity</t>
  </si>
  <si>
    <t>Sec. each</t>
  </si>
  <si>
    <t>Total Sec.</t>
  </si>
  <si>
    <t>Hours</t>
  </si>
  <si>
    <t>How many Thread breaks</t>
  </si>
  <si>
    <t>Break or change any needles?</t>
  </si>
  <si>
    <t>How many Trims in Design</t>
  </si>
  <si>
    <t>How many Color changes</t>
  </si>
  <si>
    <t>Total time spent on job</t>
  </si>
  <si>
    <t>Total Cost of Complete job</t>
  </si>
  <si>
    <t xml:space="preserve">How much actual time was the machine running? </t>
  </si>
  <si>
    <t>Total Breakeven point cost for each embroidery</t>
  </si>
  <si>
    <t>Was there any machine downtime for repairs? Explain</t>
  </si>
  <si>
    <t xml:space="preserve">Was there any other problems with this job? </t>
  </si>
  <si>
    <t>Break Even Point</t>
  </si>
  <si>
    <t>per hour</t>
  </si>
  <si>
    <t>per minute</t>
  </si>
  <si>
    <t>per second</t>
  </si>
  <si>
    <t xml:space="preserve">These will give you your cost per minute- </t>
  </si>
  <si>
    <t>Something to think when you are spending</t>
  </si>
  <si>
    <t>time on other things!</t>
  </si>
  <si>
    <t>Step</t>
  </si>
  <si>
    <t>Time</t>
  </si>
  <si>
    <t>Cost per second</t>
  </si>
  <si>
    <t xml:space="preserve">Total Cost </t>
  </si>
  <si>
    <t>Take an order-Receiving Cost</t>
  </si>
  <si>
    <t>Open a box-Receiving Cost</t>
  </si>
  <si>
    <t>Lay out Garments-Receiving Cost</t>
  </si>
  <si>
    <t>Extra Problem Issues time</t>
  </si>
  <si>
    <t>Total Receiving Cost</t>
  </si>
  <si>
    <t>Plan the Production-Prep Cost</t>
  </si>
  <si>
    <t>Hoop-Prep Cost</t>
  </si>
  <si>
    <t>Total Prep Cost</t>
  </si>
  <si>
    <t>Clean up (trim-cut off backing-Steam-Pack)</t>
  </si>
  <si>
    <t>Total Time &amp; Cost in addition to embroidery stitch count charge</t>
  </si>
  <si>
    <t>Seconds per garment at your cost per second must be added to Stitch Count Pricing</t>
  </si>
  <si>
    <t>The totals of these costs are linked to the Price Prep Sheet in their respective columns.</t>
  </si>
  <si>
    <t xml:space="preserve">You need to time your jobs over and over and come up with an average figure that will portray your times more acurately. </t>
  </si>
  <si>
    <t xml:space="preserve">Until you have had the opportunity to do so, you can use the figures above to get you started, just don't rely on them to acurately reflect </t>
  </si>
  <si>
    <t>your own times.</t>
  </si>
  <si>
    <t>No.</t>
  </si>
  <si>
    <t xml:space="preserve">Stitch </t>
  </si>
  <si>
    <t>Numb.</t>
  </si>
  <si>
    <t xml:space="preserve">Total </t>
  </si>
  <si>
    <t>Machine</t>
  </si>
  <si>
    <t>Run time</t>
  </si>
  <si>
    <t xml:space="preserve">Set up </t>
  </si>
  <si>
    <t xml:space="preserve">Hoop Load &amp; </t>
  </si>
  <si>
    <t>No Color</t>
  </si>
  <si>
    <t>Color Change</t>
  </si>
  <si>
    <t xml:space="preserve">No. </t>
  </si>
  <si>
    <t>Trim</t>
  </si>
  <si>
    <t>Thread Break</t>
  </si>
  <si>
    <t>Total Job</t>
  </si>
  <si>
    <t xml:space="preserve">Total job </t>
  </si>
  <si>
    <t>Cost per</t>
  </si>
  <si>
    <t>Emboid</t>
  </si>
  <si>
    <t xml:space="preserve">Clean </t>
  </si>
  <si>
    <t>Rec.</t>
  </si>
  <si>
    <t xml:space="preserve">Prep </t>
  </si>
  <si>
    <t>Total</t>
  </si>
  <si>
    <t>Job #</t>
  </si>
  <si>
    <t xml:space="preserve"> Heads</t>
  </si>
  <si>
    <t>Count</t>
  </si>
  <si>
    <t>Runs</t>
  </si>
  <si>
    <t>Speed</t>
  </si>
  <si>
    <t>Each</t>
  </si>
  <si>
    <t>UnloadTime</t>
  </si>
  <si>
    <t>Changes</t>
  </si>
  <si>
    <t>Trims</t>
  </si>
  <si>
    <t>Minute</t>
  </si>
  <si>
    <t>Cost ea</t>
  </si>
  <si>
    <t xml:space="preserve">upCost </t>
  </si>
  <si>
    <t>Percent</t>
  </si>
  <si>
    <t>Price</t>
  </si>
  <si>
    <t>011807-3</t>
  </si>
  <si>
    <t>011807-4</t>
  </si>
  <si>
    <t>011807-5</t>
  </si>
  <si>
    <t>011807-6</t>
  </si>
  <si>
    <t>Month</t>
  </si>
  <si>
    <t>Amount of Income</t>
  </si>
  <si>
    <t>Embroidery</t>
  </si>
  <si>
    <t>%</t>
  </si>
  <si>
    <t>DTG Printing</t>
  </si>
  <si>
    <t xml:space="preserve">Screenprinting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</si>
  <si>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</si>
  <si>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</si>
  <si>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</si>
  <si>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</si>
  <si>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</si>
  <si>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</si>
  <si>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</si>
  <si>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</si>
  <si>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</si>
  <si>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</si>
  <si>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</si>
  <si>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</si>
  <si>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 the column next to the category.  They will fill in properly when you fill in the columns.   If you do not have</t>
  </si>
  <si>
    <t>any information to go in some of the columns that is OK.  Just leave those blank.  If you  are offering another service</t>
  </si>
  <si>
    <t>that is not listed but are not offering one that is listed, change the name of the column.</t>
  </si>
  <si>
    <t xml:space="preserve">Type of Fabric              </t>
  </si>
  <si>
    <t xml:space="preserve">Date Sent to Digitizer </t>
  </si>
  <si>
    <t>Finished size of Design</t>
  </si>
  <si>
    <t>Digitizer</t>
  </si>
  <si>
    <t>Received from Digitizer</t>
  </si>
  <si>
    <t>Design Format</t>
  </si>
  <si>
    <t>Stitch Count</t>
  </si>
  <si>
    <t>Design Production Step</t>
  </si>
  <si>
    <t>Talk to customer about design</t>
  </si>
  <si>
    <t>Plan out the design</t>
  </si>
  <si>
    <t>Layout the artwork if using Artwork Program</t>
  </si>
  <si>
    <t>Email artwork to customer for approval</t>
  </si>
  <si>
    <t xml:space="preserve">Set up Design </t>
  </si>
  <si>
    <t>Prepare design to send to Digitizer</t>
  </si>
  <si>
    <t>Digitizing or Editing</t>
  </si>
  <si>
    <t xml:space="preserve">Run off the Sample Design </t>
  </si>
  <si>
    <t>Edit Design</t>
  </si>
  <si>
    <t>Email Design to customer for approval</t>
  </si>
  <si>
    <t>Fill in the Embroidery Room Worksheet</t>
  </si>
  <si>
    <t>Prepare job folder with instructions for Production</t>
  </si>
  <si>
    <t xml:space="preserve">Design Cost from Digitizer </t>
  </si>
  <si>
    <t>Total Cost of Design ready for Production</t>
  </si>
  <si>
    <t>Did you have camera ready artwork?</t>
  </si>
  <si>
    <t>Was a stock design used for this design setup?</t>
  </si>
  <si>
    <t>Is this design being used on any other type of fabric?</t>
  </si>
  <si>
    <t>Was there any other problems with this job?  List all problems</t>
  </si>
  <si>
    <t>Stitch</t>
  </si>
  <si>
    <t>1 Piece</t>
  </si>
  <si>
    <t>2-5 Pieces</t>
  </si>
  <si>
    <t xml:space="preserve">Count </t>
  </si>
  <si>
    <t>Divided</t>
  </si>
  <si>
    <t>Per 1000</t>
  </si>
  <si>
    <t>NOTES:</t>
  </si>
  <si>
    <t xml:space="preserve">This price list allows for 5 color changes and 5 trims within a design. </t>
  </si>
  <si>
    <t xml:space="preserve">If you are applying applique pieces then you will need to allow additional time for down time of laying each piece in place. My figures are </t>
  </si>
  <si>
    <t>about 30 seconds per piece.  If it is a long script name it will be more so you must take that into consideration.</t>
  </si>
  <si>
    <t xml:space="preserve">The charge that you would add for this is your per second charge for each piece. </t>
  </si>
  <si>
    <t>Bottom Price</t>
  </si>
  <si>
    <t xml:space="preserve">Quantity 1 is the Cost Analysys 50&amp; saftety factor </t>
  </si>
  <si>
    <t>You also need to either peel off the backing or glue it.  I find that gluing is faster, but it is messier.  You must be the judge of that. Make sure</t>
  </si>
  <si>
    <t>Quantiy 2-5 Is  -equal to 35% safety factor</t>
  </si>
  <si>
    <t>you add this into the cost of preparing your pieces for the applique.</t>
  </si>
  <si>
    <t>Quantity 6-35    equal to 40% safety factor</t>
  </si>
  <si>
    <t>Quantity 6-35    equal to 20% safety factor</t>
  </si>
  <si>
    <t>Quantity 36-71 equal to 30% safety factor</t>
  </si>
  <si>
    <t>Quantity 36-71 equal to 15% safety factor</t>
  </si>
  <si>
    <t xml:space="preserve">           1 Piece</t>
  </si>
  <si>
    <t xml:space="preserve">            72-143 Pieces</t>
  </si>
  <si>
    <t>Add correct freight costs in columns above each category</t>
  </si>
  <si>
    <t>Item Price</t>
  </si>
  <si>
    <t>A</t>
  </si>
  <si>
    <t>B</t>
  </si>
  <si>
    <t>C</t>
  </si>
  <si>
    <t>D</t>
  </si>
  <si>
    <t xml:space="preserve">Stitch Count </t>
  </si>
  <si>
    <t xml:space="preserve"> markup</t>
  </si>
  <si>
    <t>Only</t>
  </si>
  <si>
    <t>Embroidery Cost</t>
  </si>
  <si>
    <t xml:space="preserve">Garment </t>
  </si>
  <si>
    <t>Good T-Shirt</t>
  </si>
  <si>
    <t>Better T-Shirt</t>
  </si>
  <si>
    <t>Best T-Shirt</t>
  </si>
  <si>
    <t>Good Golf Shirt</t>
  </si>
  <si>
    <t>Better Golf Shirt</t>
  </si>
  <si>
    <t>Best Golf Shirt</t>
  </si>
  <si>
    <t>All of the blue columns will be hidden when you have your final price list created</t>
  </si>
  <si>
    <t>Artwork/Digitizing</t>
  </si>
  <si>
    <t>Total  Monthly Cost</t>
  </si>
  <si>
    <t>Emb Monthly Cost</t>
  </si>
  <si>
    <t>Art Monthly Cost</t>
  </si>
  <si>
    <t>Run Production-Actual running</t>
  </si>
  <si>
    <t>Total Monthly Cost</t>
  </si>
  <si>
    <t>Sewing Monthly Cost</t>
  </si>
  <si>
    <t>Screen Printing Monthly Cost</t>
  </si>
  <si>
    <t>From Cost Analysis Embroidery</t>
  </si>
  <si>
    <t>Percentage of Income from Total Company</t>
  </si>
  <si>
    <t>Income Percentage For Each Department</t>
  </si>
  <si>
    <t>When you add in the income figure for each department it will automatically figure the percentate that you will be using on your Cost Analysis For that Department</t>
  </si>
  <si>
    <t>Print Cost</t>
  </si>
  <si>
    <t>All of these times were taken from the Production Tracking &amp; Timing Form from Step 2.  These were actual times from a job.</t>
  </si>
  <si>
    <t>Your Percentate number will automatically change on your Cost Analaysis Spreadsheet for that Department when you add the correct Income figure.</t>
  </si>
  <si>
    <t>Your Total in the Amount of Income Column and the Total in the end Total Column must match.</t>
  </si>
  <si>
    <t>The income in these categories will include the product that you sold along with the service.</t>
  </si>
  <si>
    <r>
      <t xml:space="preserve">Replace the </t>
    </r>
    <r>
      <rPr>
        <b/>
        <sz val="14"/>
        <color indexed="12"/>
        <rFont val="Calibri"/>
        <family val="2"/>
      </rPr>
      <t>BLUE</t>
    </r>
    <r>
      <rPr>
        <b/>
        <sz val="14"/>
        <rFont val="Calibri"/>
        <family val="2"/>
      </rPr>
      <t xml:space="preserve"> numbers in the amounts and category columns with your numbers.  Leave the formulas  alone  </t>
    </r>
  </si>
  <si>
    <t>2-5</t>
  </si>
  <si>
    <t>6-35</t>
  </si>
  <si>
    <t>36-71</t>
  </si>
  <si>
    <t>72-143</t>
  </si>
  <si>
    <t>144-287</t>
  </si>
  <si>
    <t>144-up</t>
  </si>
  <si>
    <t>The cost of the item is your cost from the manufacturer or distributor.  I always use the piece price.  You will have to add additional for XXL and above. It is easier to add an additional line item for this extra charge.</t>
  </si>
  <si>
    <t xml:space="preserve">The pecentage of markup is your choice.  It all depends on whom you are selling this item.  You can go as low as 5% and still make a little money, but you cannot go any lower than that or you will be losing money. </t>
  </si>
  <si>
    <t xml:space="preserve"> Since you are using the piece price as your main cost price, this gives you a little more room to go down if you have to.</t>
  </si>
  <si>
    <t>You do not want to go down in the price of your service, just the price of the garment.</t>
  </si>
  <si>
    <r>
      <t>C</t>
    </r>
    <r>
      <rPr>
        <sz val="11"/>
        <color theme="1"/>
        <rFont val="Calibri"/>
        <family val="2"/>
        <scheme val="minor"/>
      </rPr>
      <t xml:space="preserve"> category is anything from 8001 to 12,000 stitches</t>
    </r>
  </si>
  <si>
    <r>
      <t>D</t>
    </r>
    <r>
      <rPr>
        <sz val="11"/>
        <color theme="1"/>
        <rFont val="Calibri"/>
        <family val="2"/>
        <scheme val="minor"/>
      </rPr>
      <t xml:space="preserve"> category is anything from 12001 to 16,000 stitches. Many of your Police or Fire department logos will fall into this category. </t>
    </r>
  </si>
  <si>
    <t>Column B -Cell 6 = Cost of product</t>
  </si>
  <si>
    <t>You can Copy and paste this same formula all the way down the column and it will add the item price and the embroidery price together.</t>
  </si>
  <si>
    <t>Prints</t>
  </si>
  <si>
    <r>
      <t>A</t>
    </r>
    <r>
      <rPr>
        <sz val="11"/>
        <color theme="1"/>
        <rFont val="Calibri"/>
        <family val="2"/>
        <scheme val="minor"/>
      </rPr>
      <t xml:space="preserve"> category is for 1 color print</t>
    </r>
  </si>
  <si>
    <r>
      <t>B</t>
    </r>
    <r>
      <rPr>
        <sz val="11"/>
        <color theme="1"/>
        <rFont val="Calibri"/>
        <family val="2"/>
        <scheme val="minor"/>
      </rPr>
      <t xml:space="preserve"> category is for 2 color print</t>
    </r>
  </si>
  <si>
    <r>
      <t>C</t>
    </r>
    <r>
      <rPr>
        <sz val="11"/>
        <color theme="1"/>
        <rFont val="Calibri"/>
        <family val="2"/>
        <scheme val="minor"/>
      </rPr>
      <t xml:space="preserve"> category is fro 3 color print</t>
    </r>
  </si>
  <si>
    <r>
      <t>D</t>
    </r>
    <r>
      <rPr>
        <sz val="11"/>
        <color theme="1"/>
        <rFont val="Calibri"/>
        <family val="2"/>
        <scheme val="minor"/>
      </rPr>
      <t xml:space="preserve"> category is for 4 color print</t>
    </r>
  </si>
  <si>
    <t>Good Cap</t>
  </si>
  <si>
    <t>Better Cap</t>
  </si>
  <si>
    <t>Best Cap</t>
  </si>
  <si>
    <t>Jacket</t>
  </si>
  <si>
    <t xml:space="preserve">Row (cell) 5 columns K-L-M-N- Print pricing for 1 piece </t>
  </si>
  <si>
    <t>Columns K-L-M-N- cell 6 down=Marked up price of item plus print pricing for 1 piece</t>
  </si>
  <si>
    <t>You can Copy and paste this same formula all the way down the column and it will add the item price and the print price together.</t>
  </si>
  <si>
    <t>You are going to have to determine your pricing for your prints - This can work for Screen Printing, DTG Printing, Vinyl or Transfers</t>
  </si>
  <si>
    <t>Total Company Equipment</t>
  </si>
  <si>
    <t>List the equipment payment for each month in the right column</t>
  </si>
  <si>
    <t xml:space="preserve">If you are planning on adding equipment in the future, add a payment here.  You need to add this to the planning </t>
  </si>
  <si>
    <t>so that you will have it in your budget and in your pricing structure.  Without it, you do not have enough money</t>
  </si>
  <si>
    <t>planned out that you can set aside for growth or new equipment when the need arises.</t>
  </si>
  <si>
    <t>Embroidery Equipment</t>
  </si>
  <si>
    <t>Total of Embroidery Equipment</t>
  </si>
  <si>
    <t>Embroidery Machine</t>
  </si>
  <si>
    <t>Heatpress/Vinyl Cutting/Rhinestone Setting Equip</t>
  </si>
  <si>
    <t>Total of Artwork Programs and/or Equip</t>
  </si>
  <si>
    <t>Artwork Programs and/or Equip</t>
  </si>
  <si>
    <t>Total of Heatpress Equipment</t>
  </si>
  <si>
    <t>Embroidery Software</t>
  </si>
  <si>
    <t>Heatpress</t>
  </si>
  <si>
    <t>Total DTG Printing Equip</t>
  </si>
  <si>
    <t xml:space="preserve">DTG Printer </t>
  </si>
  <si>
    <t>Zig Zag Sewing Machine</t>
  </si>
  <si>
    <t>Total Sewing Equip</t>
  </si>
  <si>
    <t>Sewing Equip</t>
  </si>
  <si>
    <t>Screen Printing Equip</t>
  </si>
  <si>
    <t>4 color printer</t>
  </si>
  <si>
    <t>Drying Oven</t>
  </si>
  <si>
    <t>Total Company Payroll</t>
  </si>
  <si>
    <t>Monthly</t>
  </si>
  <si>
    <t>Payroll Taxes</t>
  </si>
  <si>
    <t>Production Embroidery</t>
  </si>
  <si>
    <t>Embroidery Employee 1</t>
  </si>
  <si>
    <t>Embroidery Employee 2</t>
  </si>
  <si>
    <t xml:space="preserve">Total Payroll Production Embroidery </t>
  </si>
  <si>
    <t>Production Transfers-Vinyl-Heatpress</t>
  </si>
  <si>
    <t xml:space="preserve"> Employee 1</t>
  </si>
  <si>
    <t xml:space="preserve"> Employee 2</t>
  </si>
  <si>
    <t>Total Payroll Production Heatpress</t>
  </si>
  <si>
    <t>Production DTG Printing</t>
  </si>
  <si>
    <t>Total Production DTG Printing</t>
  </si>
  <si>
    <t>Production Sewing Services</t>
  </si>
  <si>
    <t>Total Production Sewing Services</t>
  </si>
  <si>
    <t>Production Screen Printing</t>
  </si>
  <si>
    <t>Total Production Screen Printing</t>
  </si>
  <si>
    <t>Artwork Employee</t>
  </si>
  <si>
    <t>Total Design Production &amp; Set Up</t>
  </si>
  <si>
    <t xml:space="preserve">Company Owners Salary </t>
  </si>
  <si>
    <t>Total Screen Printing Equip</t>
  </si>
  <si>
    <t xml:space="preserve">Cost per Hour </t>
  </si>
  <si>
    <t>Cost per Minute</t>
  </si>
  <si>
    <t>Each salary based on $12.00 per hour - This does not mean that is the actual salary</t>
  </si>
  <si>
    <t>that you should be paying.  This is just a high pathetical example</t>
  </si>
  <si>
    <t xml:space="preserve">Some are only part time positions.  If this is a one owner shop, then </t>
  </si>
  <si>
    <t xml:space="preserve">your salary would be divided between each one of those areas. </t>
  </si>
  <si>
    <t>Hours per week</t>
  </si>
  <si>
    <t>Set up / Artwork or Digitizing</t>
  </si>
  <si>
    <t>Design Production &amp; Set up</t>
  </si>
  <si>
    <t>Percentage of Owners Salary</t>
  </si>
  <si>
    <t>Percentage of Owners Salary-15%</t>
  </si>
  <si>
    <t>Owners Salary is divided up and added to each</t>
  </si>
  <si>
    <t>List your employee and their actual salary.  If you do not have any employees</t>
  </si>
  <si>
    <t>into the individual departments within your business.</t>
  </si>
  <si>
    <t>list your salary in the line that says Companys Owners Salary and it will divide it up</t>
  </si>
  <si>
    <t>Transfers/Heatpress</t>
  </si>
  <si>
    <t>Only Change the Blue Numbers-</t>
  </si>
  <si>
    <t>All other colors are part of the formulas-DO NOT CHANGE THEM!</t>
  </si>
  <si>
    <t xml:space="preserve">department by % of sales-Do not change </t>
  </si>
  <si>
    <t>the percentages in those columns.  They will</t>
  </si>
  <si>
    <t>automatically change when the income changes.</t>
  </si>
  <si>
    <t xml:space="preserve">Average </t>
  </si>
  <si>
    <t xml:space="preserve">This percentage of the cost of each department will be the same as the percentage of the Sales </t>
  </si>
  <si>
    <t>YEARLY COST</t>
  </si>
  <si>
    <t>TRAVEL/ENTERTAINM/TRADESHOWS</t>
  </si>
  <si>
    <t>YEARLY TOTAL</t>
  </si>
  <si>
    <t>NUMBER OF WEEKS PER YEAR</t>
  </si>
  <si>
    <t xml:space="preserve">Number of weeks your machine is </t>
  </si>
  <si>
    <t>in production-you must account for</t>
  </si>
  <si>
    <t>WEEKLY COST</t>
  </si>
  <si>
    <t>vacations &amp; holidays</t>
  </si>
  <si>
    <t>NUMBER OF DAYS PER WEEK</t>
  </si>
  <si>
    <t>DAILY COST</t>
  </si>
  <si>
    <t>NUMBER OF HOURS PER WEEK</t>
  </si>
  <si>
    <t xml:space="preserve">Actual number of hours per week </t>
  </si>
  <si>
    <t>the machine is running</t>
  </si>
  <si>
    <t>HOURLY COST</t>
  </si>
  <si>
    <t>NUMBER OF SEWING HEADS</t>
  </si>
  <si>
    <t>AVERAGE SPEED PER MINUTE</t>
  </si>
  <si>
    <t xml:space="preserve">Reduce this figure with older </t>
  </si>
  <si>
    <t>machines-Average 500 SPM</t>
  </si>
  <si>
    <t>AVERAGE PRODUCTION MINUTES PER HOUR</t>
  </si>
  <si>
    <t xml:space="preserve">Actual minutes machine is running. </t>
  </si>
  <si>
    <t>TOTAL AVERAGE STITCHES PER HOUR</t>
  </si>
  <si>
    <r>
      <t>COST</t>
    </r>
    <r>
      <rPr>
        <sz val="11"/>
        <color theme="1"/>
        <rFont val="Calibri"/>
        <family val="2"/>
        <scheme val="minor"/>
      </rPr>
      <t xml:space="preserve"> PER STITCH</t>
    </r>
  </si>
  <si>
    <r>
      <t>COST</t>
    </r>
    <r>
      <rPr>
        <sz val="11"/>
        <color theme="1"/>
        <rFont val="Calibri"/>
        <family val="2"/>
        <scheme val="minor"/>
      </rPr>
      <t xml:space="preserve"> PER THOUSAND STITCHES</t>
    </r>
  </si>
  <si>
    <t>SAFETY FACTOR / PROFIT</t>
  </si>
  <si>
    <t>New Bottom Line Price Per 1000/sts (Best Price)</t>
  </si>
  <si>
    <t>COACHING-EDUCATION</t>
  </si>
  <si>
    <t>Artwork</t>
  </si>
  <si>
    <t>Transfers</t>
  </si>
  <si>
    <t>Cost per Second</t>
  </si>
  <si>
    <t>Wholesale</t>
  </si>
  <si>
    <t>Corporate</t>
  </si>
  <si>
    <t>Retail Price</t>
  </si>
  <si>
    <t xml:space="preserve">Retail </t>
  </si>
  <si>
    <t>6-11</t>
  </si>
  <si>
    <t>12-23</t>
  </si>
  <si>
    <t>24-47</t>
  </si>
  <si>
    <t>48-71</t>
  </si>
  <si>
    <t>EMBR-6500</t>
  </si>
  <si>
    <t>EMBR-8000</t>
  </si>
  <si>
    <t>EMBR-10000</t>
  </si>
  <si>
    <t>EMBR-12000</t>
  </si>
  <si>
    <t>EMBR-14000</t>
  </si>
  <si>
    <t>EMBR-16000</t>
  </si>
  <si>
    <t>EMBR-18000</t>
  </si>
  <si>
    <t>EMBR-20000</t>
  </si>
  <si>
    <t>EMBR-22000</t>
  </si>
  <si>
    <t>EMBR-24000</t>
  </si>
  <si>
    <t>EMBR-26000</t>
  </si>
  <si>
    <t>EMBR-28000</t>
  </si>
  <si>
    <t>EMBR-30000</t>
  </si>
  <si>
    <t>EMBR-32000</t>
  </si>
  <si>
    <t>EMBR-35000</t>
  </si>
  <si>
    <t>EMBR-40000</t>
  </si>
  <si>
    <t>EMBR-45000</t>
  </si>
  <si>
    <t>EMBR-50000</t>
  </si>
  <si>
    <t>EMBR-60000</t>
  </si>
  <si>
    <t>EMBR-70000</t>
  </si>
  <si>
    <t>EMBR-80000</t>
  </si>
  <si>
    <t>EMBR-90000</t>
  </si>
  <si>
    <t>EMBR-100000</t>
  </si>
  <si>
    <t>EMBR-110000</t>
  </si>
  <si>
    <t>EMBR-125000</t>
  </si>
  <si>
    <t xml:space="preserve">Example:  My per second breakeven cost according to my cost per Hr-Mn-Sec sheet is $.011 per second and my time is 30 seconds per </t>
  </si>
  <si>
    <t xml:space="preserve">piece; therefore, my cost is $.33 per each piece of applique to lay in place. You would want to add for your profit point to this figure. </t>
  </si>
  <si>
    <t>Quantity 72-143  equal to 20% Safety Factor</t>
  </si>
  <si>
    <t>Quantity 72-143  equal to 10% Safety Factor</t>
  </si>
  <si>
    <t>Quantity 144 &amp; Up   equal to 10% Safety Factor</t>
  </si>
  <si>
    <t>Quantity 144 &amp; Up   equal to 5% Safety Factor</t>
  </si>
  <si>
    <t>EMBR-5000</t>
  </si>
  <si>
    <t xml:space="preserve">    6-11 Pieces</t>
  </si>
  <si>
    <t xml:space="preserve">    12-23 Pieces</t>
  </si>
  <si>
    <t xml:space="preserve">    24-47 Pieces</t>
  </si>
  <si>
    <t xml:space="preserve">    48-71 Pieces</t>
  </si>
  <si>
    <t>E</t>
  </si>
  <si>
    <t>F</t>
  </si>
  <si>
    <r>
      <t>A</t>
    </r>
    <r>
      <rPr>
        <sz val="11"/>
        <color theme="1"/>
        <rFont val="Calibri"/>
        <family val="2"/>
        <scheme val="minor"/>
      </rPr>
      <t xml:space="preserve"> category is anything up to 5,000 stitches</t>
    </r>
  </si>
  <si>
    <r>
      <t>B</t>
    </r>
    <r>
      <rPr>
        <sz val="11"/>
        <color theme="1"/>
        <rFont val="Calibri"/>
        <family val="2"/>
        <scheme val="minor"/>
      </rPr>
      <t xml:space="preserve"> category is anything from 5001 to 8,000 stitches.  This is the category that most of your designs will fall into.  Many of the average logos will fall into the </t>
    </r>
    <r>
      <rPr>
        <b/>
        <sz val="10"/>
        <rFont val="Arial"/>
        <family val="2"/>
      </rPr>
      <t>C</t>
    </r>
    <r>
      <rPr>
        <sz val="11"/>
        <color theme="1"/>
        <rFont val="Calibri"/>
        <family val="2"/>
        <scheme val="minor"/>
      </rPr>
      <t xml:space="preserve"> category but not too many will be in the </t>
    </r>
    <r>
      <rPr>
        <b/>
        <sz val="10"/>
        <rFont val="Arial"/>
        <family val="2"/>
      </rPr>
      <t>D</t>
    </r>
    <r>
      <rPr>
        <sz val="11"/>
        <color theme="1"/>
        <rFont val="Calibri"/>
        <family val="2"/>
        <scheme val="minor"/>
      </rPr>
      <t xml:space="preserve"> category.</t>
    </r>
  </si>
  <si>
    <r>
      <t xml:space="preserve">E </t>
    </r>
    <r>
      <rPr>
        <sz val="10"/>
        <rFont val="Arial"/>
        <family val="2"/>
      </rPr>
      <t>category is anything from 16001 to 20,000 stitches.</t>
    </r>
  </si>
  <si>
    <r>
      <t xml:space="preserve">F </t>
    </r>
    <r>
      <rPr>
        <sz val="10"/>
        <rFont val="Arial"/>
        <family val="2"/>
      </rPr>
      <t>category is anything from 20001 to 24,000 stitches.</t>
    </r>
  </si>
  <si>
    <t>Column C-J-Cell 2 = Freight cost</t>
  </si>
  <si>
    <t>Column C-J-Cell 6 = Sum of Cost of product + Freight cost</t>
  </si>
  <si>
    <t>Colunm K -Cell 4 down = Percentage of Markup</t>
  </si>
  <si>
    <t xml:space="preserve">Column L-cell 6 down = Marked up Selling price of Item only for 1 piece </t>
  </si>
  <si>
    <t>Columns M-N-O-P-Q- cell 6 down=Marked up price of item plus embroidery pricing for 1 piece</t>
  </si>
  <si>
    <r>
      <t xml:space="preserve">You do not need to have a price for every category of stitch counts.  The </t>
    </r>
    <r>
      <rPr>
        <b/>
        <sz val="10"/>
        <rFont val="Arial"/>
        <family val="2"/>
      </rPr>
      <t>A-B-C-D-E-F</t>
    </r>
    <r>
      <rPr>
        <sz val="11"/>
        <color theme="1"/>
        <rFont val="Calibri"/>
        <family val="2"/>
        <scheme val="minor"/>
      </rPr>
      <t xml:space="preserve"> categories work great and keep it a little more simple.  Again, this gives you a little room to move is you have to.</t>
    </r>
  </si>
  <si>
    <r>
      <t>E</t>
    </r>
    <r>
      <rPr>
        <sz val="11"/>
        <color theme="1"/>
        <rFont val="Calibri"/>
        <family val="2"/>
        <scheme val="minor"/>
      </rPr>
      <t xml:space="preserve"> category is for 5 color print</t>
    </r>
  </si>
  <si>
    <r>
      <t>F</t>
    </r>
    <r>
      <rPr>
        <sz val="11"/>
        <color theme="1"/>
        <rFont val="Calibri"/>
        <family val="2"/>
        <scheme val="minor"/>
      </rPr>
      <t xml:space="preserve"> category is for 6 color print</t>
    </r>
  </si>
  <si>
    <t xml:space="preserve">Column L-cell 6 down = Marked up Retail price of Item only for 1 piece </t>
  </si>
  <si>
    <t>Row (cell) 4 columns M-N-O Print category for 1 piece</t>
  </si>
  <si>
    <t>In a business with employees, you would divide the Cost per Hour by the number of employees</t>
  </si>
  <si>
    <t xml:space="preserve">           24-47 Pieces</t>
  </si>
  <si>
    <t xml:space="preserve">           48-71 Pieces</t>
  </si>
  <si>
    <t>Total Hourly Cost-Total Cost Analysis</t>
  </si>
  <si>
    <t>EMBW-5000</t>
  </si>
  <si>
    <t>EMBW-6500</t>
  </si>
  <si>
    <t>EMBW-8000</t>
  </si>
  <si>
    <t>EMBW-10000</t>
  </si>
  <si>
    <t>EMBW-12000</t>
  </si>
  <si>
    <t>EMBW-14000</t>
  </si>
  <si>
    <t>EMBW-16000</t>
  </si>
  <si>
    <t>EMBW-18000</t>
  </si>
  <si>
    <t>EMBW-20000</t>
  </si>
  <si>
    <t>EMBW-22000</t>
  </si>
  <si>
    <t>EMBW-24000</t>
  </si>
  <si>
    <t>EMBW-26000</t>
  </si>
  <si>
    <t>EMBW-28000</t>
  </si>
  <si>
    <t>EMBW-30000</t>
  </si>
  <si>
    <t>EMBW-32000</t>
  </si>
  <si>
    <t>EMBW-35000</t>
  </si>
  <si>
    <t>EMBW-40000</t>
  </si>
  <si>
    <t>EMBW-45000</t>
  </si>
  <si>
    <t>EMBW-50000</t>
  </si>
  <si>
    <t>EMBW-60000</t>
  </si>
  <si>
    <t>EMBW-70000</t>
  </si>
  <si>
    <t>EMBW-80000</t>
  </si>
  <si>
    <t>EMBW-90000</t>
  </si>
  <si>
    <t>EMBW-100000</t>
  </si>
  <si>
    <t>EMBW-110000</t>
  </si>
  <si>
    <t>EMBW-125000</t>
  </si>
  <si>
    <t>PeC 1000</t>
  </si>
  <si>
    <t>EMBC-5000</t>
  </si>
  <si>
    <t>EMBC-6500</t>
  </si>
  <si>
    <t>EMBC-8000</t>
  </si>
  <si>
    <t>EMBC-10000</t>
  </si>
  <si>
    <t>EMBC-12000</t>
  </si>
  <si>
    <t>EMBC-14000</t>
  </si>
  <si>
    <t>EMBC-16000</t>
  </si>
  <si>
    <t>EMBC-18000</t>
  </si>
  <si>
    <t>EMBC-20000</t>
  </si>
  <si>
    <t>EMBC-22000</t>
  </si>
  <si>
    <t>EMBC-24000</t>
  </si>
  <si>
    <t>EMBC-26000</t>
  </si>
  <si>
    <t>EMBC-28000</t>
  </si>
  <si>
    <t>EMBC-30000</t>
  </si>
  <si>
    <t>EMBC-32000</t>
  </si>
  <si>
    <t>EMBC-35000</t>
  </si>
  <si>
    <t>EMBC-40000</t>
  </si>
  <si>
    <t>EMBC-45000</t>
  </si>
  <si>
    <t>EMBC-50000</t>
  </si>
  <si>
    <t>EMBC-60000</t>
  </si>
  <si>
    <t>EMBC-70000</t>
  </si>
  <si>
    <t>EMBC-80000</t>
  </si>
  <si>
    <t>EMBC-90000</t>
  </si>
  <si>
    <t>EMBC-100000</t>
  </si>
  <si>
    <t>EMBC-110000</t>
  </si>
  <si>
    <t>EMBC-125000</t>
  </si>
  <si>
    <t>Promo Prod</t>
  </si>
  <si>
    <t>DTG</t>
  </si>
  <si>
    <t>ScreenPrint</t>
  </si>
  <si>
    <t>in the embroidery department of the business.</t>
  </si>
  <si>
    <t>50% Profit added - This is the minimum total you should be bringing in per hour.</t>
  </si>
  <si>
    <t xml:space="preserve">The pecentage of markup is your choice.  It all depends on whom you are selling this item.  You can go as low as 10% and still make a little money, but you cannot go any lower than that or you will be losing money. </t>
  </si>
  <si>
    <t>This tells you that the amount in the cell L6 is added to the amount in the cell M5</t>
  </si>
  <si>
    <t>In my research, I have found that the average salary is between $10.25 per hour to $18.00 per hour-depending on experience &amp; position.</t>
  </si>
  <si>
    <t>To keep it simple</t>
  </si>
  <si>
    <t>for that department unless there is additional equipment or supplies for that deparment</t>
  </si>
  <si>
    <t>Number of Employees</t>
  </si>
  <si>
    <t>When you are writing the formula for the price and print included, place a $ between the column letter and the cell number where the embroidery price is. Example (=L6+M$5)</t>
  </si>
  <si>
    <t>Row  4 columns M-N-O-P-Q Stitch Count category for 1 piece</t>
  </si>
  <si>
    <t xml:space="preserve">Row 5 columns M-N-O-P-Q Embroidery pricing for 1 piece </t>
  </si>
  <si>
    <t xml:space="preserve">All of the orange columns are your piece prices of the item for the category that follows it. </t>
  </si>
  <si>
    <t>288-500</t>
  </si>
  <si>
    <t xml:space="preserve"> 144-287 Pieces</t>
  </si>
  <si>
    <r>
      <t>288 Pieces &amp; U</t>
    </r>
    <r>
      <rPr>
        <b/>
        <sz val="11"/>
        <rFont val="Arial"/>
        <family val="2"/>
      </rPr>
      <t>p</t>
    </r>
  </si>
  <si>
    <t xml:space="preserve"> 144 -287 Pieces</t>
  </si>
  <si>
    <t>288-up</t>
  </si>
  <si>
    <t>288&amp; up</t>
  </si>
  <si>
    <t>288 &amp; up</t>
  </si>
  <si>
    <t>144 -287</t>
  </si>
  <si>
    <t>Total Company</t>
  </si>
  <si>
    <t>Artwork-Set Up</t>
  </si>
  <si>
    <t>Only Change the Blue Numbers- if your supplies expenses are more or less than the percentage of the income</t>
  </si>
  <si>
    <t>Monthly Payment or planned payment</t>
  </si>
  <si>
    <t>Annual</t>
  </si>
  <si>
    <t xml:space="preserve">This Break Even point is linked to Your Cost Analysis-Total Business Spread Sheet-Embroidery Column  </t>
  </si>
  <si>
    <t>Total Business Breakeven per day</t>
  </si>
  <si>
    <t>per hour Breakeven point embroidery departmetn only</t>
  </si>
  <si>
    <t>pre hour Profit point embroidery department only</t>
  </si>
  <si>
    <t>Total Business Breakeven per hour based on 8 hour day</t>
  </si>
  <si>
    <t>Total Business Per hour must bring in------------------------------------------------------------------------------------------------------------------------</t>
  </si>
  <si>
    <t>EMBW-150000</t>
  </si>
  <si>
    <t>Profit</t>
  </si>
  <si>
    <t xml:space="preserve">Selling </t>
  </si>
  <si>
    <t>Final Cost</t>
  </si>
  <si>
    <t>per</t>
  </si>
  <si>
    <t>per item</t>
  </si>
  <si>
    <t>Average Income per month</t>
  </si>
  <si>
    <t>Appli/Twill Pieces</t>
  </si>
  <si>
    <t>Appl/Twill Laydown</t>
  </si>
  <si>
    <t>Cost per Appl.piece</t>
  </si>
  <si>
    <t>Appl/Twill Purchase</t>
  </si>
  <si>
    <t>Cost per piece</t>
  </si>
  <si>
    <t xml:space="preserve">Total Cost of </t>
  </si>
  <si>
    <t>Patch</t>
  </si>
  <si>
    <t>Appli/Twill/</t>
  </si>
  <si>
    <t>Appli/Twill/Patch Pieces</t>
  </si>
  <si>
    <t>pieces per item</t>
  </si>
  <si>
    <t>Fabric/Twill Purchase</t>
  </si>
  <si>
    <t>Appl/Twill/Patch Labor</t>
  </si>
  <si>
    <t>EMBC-150000</t>
  </si>
  <si>
    <t>EMBR-150000</t>
  </si>
  <si>
    <t>Total Cost</t>
  </si>
  <si>
    <t xml:space="preserve">Emb or </t>
  </si>
  <si>
    <t>Patch &amp; Emb</t>
  </si>
  <si>
    <t>Appli/Twill/ or</t>
  </si>
  <si>
    <t xml:space="preserve">Emb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</si>
</sst>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0000_);\(#,##0.00000\)"/>
    <numFmt numFmtId="165" formatCode="&quot;$&quot;#,##0.00"/>
    <numFmt numFmtId="166" formatCode="m/d/yy;@"/>
    <numFmt numFmtId="167" formatCode="_(&quot;$&quot;* #,##0.000_);_(&quot;$&quot;* \(#,##0.000\);_(&quot;$&quot;* &quot;-&quot;???_);_(@_)"/>
  </numFmts>
  <fonts count="76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sz val="12"/>
      <name val="Arial"/>
      <family val="2"/>
    </font>
    <font>
      <b/>
      <sz val="12"/>
      <name val="Arial Black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20"/>
      <name val="Arial"/>
      <family val="2"/>
    </font>
    <font>
      <b/>
      <i/>
      <sz val="11"/>
      <name val="Arial"/>
      <family val="2"/>
    </font>
    <font>
      <b/>
      <sz val="12"/>
      <color indexed="57"/>
      <name val="Arial"/>
      <family val="2"/>
    </font>
    <font>
      <b/>
      <sz val="11"/>
      <name val="Arial"/>
      <family val="2"/>
    </font>
    <font>
      <b/>
      <sz val="12"/>
      <color indexed="12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color indexed="12"/>
      <name val="Arial"/>
      <family val="2"/>
    </font>
    <font>
      <b/>
      <i/>
      <sz val="10"/>
      <name val="Arial"/>
      <family val="2"/>
    </font>
    <font>
      <b/>
      <sz val="14"/>
      <name val="Arial Black"/>
      <family val="2"/>
    </font>
    <font>
      <b/>
      <sz val="14"/>
      <name val="Calibri"/>
      <family val="2"/>
    </font>
    <font>
      <b/>
      <sz val="14"/>
      <color indexed="12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 Black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C00000"/>
      <name val="Arial Black"/>
      <family val="2"/>
    </font>
    <font>
      <sz val="12"/>
      <color rgb="FFC00000"/>
      <name val="Arial Black"/>
      <family val="2"/>
    </font>
    <font>
      <b/>
      <sz val="14"/>
      <color rgb="FFC00000"/>
      <name val="Arial Black"/>
      <family val="2"/>
    </font>
    <font>
      <b/>
      <i/>
      <sz val="12"/>
      <color theme="3"/>
      <name val="Arial"/>
      <family val="2"/>
    </font>
    <font>
      <b/>
      <sz val="12"/>
      <color theme="1"/>
      <name val="Arial"/>
      <family val="2"/>
    </font>
    <font>
      <b/>
      <sz val="10"/>
      <color rgb="FFC00000"/>
      <name val="Arial"/>
      <family val="2"/>
    </font>
    <font>
      <b/>
      <sz val="11"/>
      <color rgb="FFC00000"/>
      <name val="Arial"/>
      <family val="2"/>
    </font>
    <font>
      <sz val="10"/>
      <color rgb="FF66FFFF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 Black"/>
      <family val="2"/>
    </font>
    <font>
      <b/>
      <sz val="11"/>
      <color rgb="FFC00000"/>
      <name val="Arial Black"/>
      <family val="2"/>
    </font>
    <font>
      <b/>
      <sz val="10"/>
      <color rgb="FF0000FF"/>
      <name val="Arial"/>
      <family val="2"/>
    </font>
    <font>
      <b/>
      <sz val="11"/>
      <color rgb="FF0000FF"/>
      <name val="Calibri"/>
      <family val="2"/>
      <scheme val="minor"/>
    </font>
    <font>
      <b/>
      <sz val="16"/>
      <color rgb="FF0000FF"/>
      <name val="Arial Black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rgb="FFC00000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  <font>
      <b/>
      <i/>
      <sz val="11"/>
      <color rgb="FFC00000"/>
      <name val="Arial"/>
      <family val="2"/>
    </font>
    <font>
      <b/>
      <sz val="14"/>
      <color rgb="FF008000"/>
      <name val="Arial"/>
      <family val="2"/>
    </font>
    <font>
      <b/>
      <sz val="18"/>
      <color rgb="FF008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008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i/>
      <sz val="12"/>
      <color rgb="FFC00000"/>
      <name val="Arial"/>
      <family val="2"/>
    </font>
    <font>
      <b/>
      <i/>
      <u/>
      <sz val="12"/>
      <color rgb="FFC00000"/>
      <name val="Arial"/>
      <family val="2"/>
    </font>
    <font>
      <b/>
      <i/>
      <sz val="16"/>
      <color rgb="FF0000FF"/>
      <name val="Arial Black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b/>
      <sz val="14"/>
      <color rgb="FF0000FF"/>
      <name val="Arial"/>
      <family val="2"/>
    </font>
    <font>
      <sz val="12"/>
      <color rgb="FF00B050"/>
      <name val="Arial Black"/>
      <family val="2"/>
    </font>
    <font>
      <sz val="11"/>
      <color theme="1"/>
      <name val="Arial"/>
      <family val="2"/>
    </font>
    <font>
      <b/>
      <sz val="10"/>
      <color rgb="FF3333FF"/>
      <name val="Arial"/>
      <family val="2"/>
    </font>
    <font>
      <b/>
      <sz val="11"/>
      <color rgb="FF3333FF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i/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3FF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653">
    <xf numFmtId="0" fontId="0" fillId="0" borderId="0" xfId="0"/>
    <xf numFmtId="0" fontId="27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7" fontId="3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7" fontId="25" fillId="0" borderId="1" xfId="1" applyNumberFormat="1" applyFont="1" applyBorder="1" applyAlignment="1">
      <alignment horizontal="center"/>
    </xf>
    <xf numFmtId="7" fontId="2" fillId="0" borderId="1" xfId="0" applyNumberFormat="1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31" fillId="0" borderId="0" xfId="0" applyFont="1"/>
    <xf numFmtId="7" fontId="2" fillId="0" borderId="0" xfId="0" applyNumberFormat="1" applyFont="1" applyAlignment="1">
      <alignment horizontal="center"/>
    </xf>
    <xf numFmtId="7" fontId="0" fillId="0" borderId="1" xfId="0" applyNumberFormat="1" applyBorder="1"/>
    <xf numFmtId="7" fontId="32" fillId="0" borderId="1" xfId="0" applyNumberFormat="1" applyFont="1" applyBorder="1"/>
    <xf numFmtId="0" fontId="4" fillId="0" borderId="0" xfId="0" applyFont="1" applyAlignment="1">
      <alignment horizontal="center"/>
    </xf>
    <xf numFmtId="7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64" fontId="25" fillId="0" borderId="0" xfId="1" applyNumberFormat="1" applyFont="1" applyAlignment="1">
      <alignment horizontal="center"/>
    </xf>
    <xf numFmtId="7" fontId="7" fillId="0" borderId="0" xfId="1" applyNumberFormat="1" applyFont="1" applyAlignment="1">
      <alignment horizontal="center"/>
    </xf>
    <xf numFmtId="7" fontId="25" fillId="0" borderId="0" xfId="1" applyNumberFormat="1" applyFont="1" applyAlignment="1">
      <alignment horizontal="right"/>
    </xf>
    <xf numFmtId="9" fontId="8" fillId="0" borderId="0" xfId="0" applyNumberFormat="1" applyFont="1" applyAlignment="1">
      <alignment horizontal="center"/>
    </xf>
    <xf numFmtId="0" fontId="9" fillId="0" borderId="0" xfId="0" applyFont="1"/>
    <xf numFmtId="7" fontId="10" fillId="0" borderId="0" xfId="0" applyNumberFormat="1" applyFont="1" applyAlignment="1">
      <alignment horizontal="center"/>
    </xf>
    <xf numFmtId="165" fontId="5" fillId="0" borderId="0" xfId="0" applyNumberFormat="1" applyFont="1"/>
    <xf numFmtId="0" fontId="32" fillId="0" borderId="0" xfId="0" applyFont="1"/>
    <xf numFmtId="7" fontId="28" fillId="0" borderId="0" xfId="0" applyNumberFormat="1" applyFont="1" applyAlignment="1">
      <alignment horizontal="center"/>
    </xf>
    <xf numFmtId="0" fontId="2" fillId="0" borderId="1" xfId="0" applyFont="1" applyBorder="1"/>
    <xf numFmtId="0" fontId="0" fillId="0" borderId="2" xfId="0" applyBorder="1" applyAlignment="1">
      <alignment horizontal="center"/>
    </xf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2" fontId="2" fillId="0" borderId="2" xfId="0" applyNumberFormat="1" applyFont="1" applyBorder="1"/>
    <xf numFmtId="2" fontId="2" fillId="0" borderId="3" xfId="0" applyNumberFormat="1" applyFont="1" applyBorder="1"/>
    <xf numFmtId="166" fontId="0" fillId="0" borderId="4" xfId="0" applyNumberFormat="1" applyBorder="1"/>
    <xf numFmtId="2" fontId="0" fillId="0" borderId="3" xfId="0" applyNumberFormat="1" applyBorder="1"/>
    <xf numFmtId="0" fontId="11" fillId="0" borderId="1" xfId="0" applyFont="1" applyBorder="1"/>
    <xf numFmtId="0" fontId="12" fillId="0" borderId="4" xfId="0" applyFont="1" applyBorder="1"/>
    <xf numFmtId="2" fontId="2" fillId="0" borderId="4" xfId="0" applyNumberFormat="1" applyFont="1" applyBorder="1"/>
    <xf numFmtId="2" fontId="2" fillId="0" borderId="5" xfId="0" applyNumberFormat="1" applyFont="1" applyBorder="1"/>
    <xf numFmtId="2" fontId="0" fillId="0" borderId="0" xfId="0" applyNumberFormat="1"/>
    <xf numFmtId="2" fontId="2" fillId="0" borderId="6" xfId="0" applyNumberFormat="1" applyFont="1" applyBorder="1"/>
    <xf numFmtId="0" fontId="2" fillId="0" borderId="7" xfId="0" applyFont="1" applyBorder="1"/>
    <xf numFmtId="0" fontId="0" fillId="0" borderId="8" xfId="0" applyBorder="1"/>
    <xf numFmtId="0" fontId="12" fillId="0" borderId="9" xfId="0" applyFont="1" applyBorder="1"/>
    <xf numFmtId="2" fontId="4" fillId="0" borderId="4" xfId="0" applyNumberFormat="1" applyFont="1" applyBorder="1"/>
    <xf numFmtId="0" fontId="2" fillId="2" borderId="2" xfId="0" applyFont="1" applyFill="1" applyBorder="1"/>
    <xf numFmtId="0" fontId="2" fillId="2" borderId="10" xfId="0" applyFont="1" applyFill="1" applyBorder="1"/>
    <xf numFmtId="2" fontId="2" fillId="2" borderId="10" xfId="0" applyNumberFormat="1" applyFont="1" applyFill="1" applyBorder="1"/>
    <xf numFmtId="0" fontId="0" fillId="0" borderId="1" xfId="0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/>
    <xf numFmtId="2" fontId="7" fillId="0" borderId="1" xfId="0" applyNumberFormat="1" applyFont="1" applyBorder="1"/>
    <xf numFmtId="2" fontId="4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2" fillId="2" borderId="11" xfId="0" applyFont="1" applyFill="1" applyBorder="1"/>
    <xf numFmtId="2" fontId="2" fillId="2" borderId="11" xfId="0" applyNumberFormat="1" applyFont="1" applyFill="1" applyBorder="1"/>
    <xf numFmtId="2" fontId="2" fillId="6" borderId="11" xfId="0" applyNumberFormat="1" applyFont="1" applyFill="1" applyBorder="1"/>
    <xf numFmtId="2" fontId="7" fillId="6" borderId="1" xfId="0" applyNumberFormat="1" applyFont="1" applyFill="1" applyBorder="1"/>
    <xf numFmtId="0" fontId="4" fillId="0" borderId="12" xfId="0" applyFont="1" applyBorder="1"/>
    <xf numFmtId="0" fontId="4" fillId="0" borderId="11" xfId="0" applyFont="1" applyBorder="1"/>
    <xf numFmtId="2" fontId="4" fillId="0" borderId="11" xfId="0" applyNumberFormat="1" applyFont="1" applyBorder="1"/>
    <xf numFmtId="2" fontId="7" fillId="0" borderId="11" xfId="0" applyNumberFormat="1" applyFont="1" applyBorder="1"/>
    <xf numFmtId="0" fontId="4" fillId="0" borderId="13" xfId="0" applyFont="1" applyBorder="1"/>
    <xf numFmtId="0" fontId="5" fillId="2" borderId="3" xfId="0" applyFont="1" applyFill="1" applyBorder="1"/>
    <xf numFmtId="0" fontId="7" fillId="2" borderId="3" xfId="0" applyFont="1" applyFill="1" applyBorder="1"/>
    <xf numFmtId="0" fontId="4" fillId="2" borderId="3" xfId="0" applyFont="1" applyFill="1" applyBorder="1"/>
    <xf numFmtId="0" fontId="4" fillId="6" borderId="3" xfId="0" applyFont="1" applyFill="1" applyBorder="1"/>
    <xf numFmtId="2" fontId="2" fillId="2" borderId="4" xfId="0" applyNumberFormat="1" applyFont="1" applyFill="1" applyBorder="1"/>
    <xf numFmtId="2" fontId="2" fillId="6" borderId="1" xfId="0" applyNumberFormat="1" applyFont="1" applyFill="1" applyBorder="1"/>
    <xf numFmtId="0" fontId="5" fillId="0" borderId="0" xfId="0" applyFont="1"/>
    <xf numFmtId="0" fontId="5" fillId="0" borderId="3" xfId="0" applyFont="1" applyBorder="1"/>
    <xf numFmtId="0" fontId="4" fillId="0" borderId="3" xfId="0" applyFont="1" applyBorder="1"/>
    <xf numFmtId="0" fontId="12" fillId="0" borderId="3" xfId="0" applyFont="1" applyBorder="1"/>
    <xf numFmtId="2" fontId="13" fillId="0" borderId="3" xfId="0" applyNumberFormat="1" applyFont="1" applyBorder="1"/>
    <xf numFmtId="0" fontId="5" fillId="0" borderId="8" xfId="0" applyFont="1" applyBorder="1"/>
    <xf numFmtId="0" fontId="4" fillId="0" borderId="8" xfId="0" applyFont="1" applyBorder="1"/>
    <xf numFmtId="2" fontId="13" fillId="0" borderId="8" xfId="0" applyNumberFormat="1" applyFont="1" applyBorder="1"/>
    <xf numFmtId="2" fontId="2" fillId="0" borderId="1" xfId="0" applyNumberFormat="1" applyFont="1" applyBorder="1"/>
    <xf numFmtId="0" fontId="2" fillId="0" borderId="14" xfId="0" applyFont="1" applyBorder="1"/>
    <xf numFmtId="0" fontId="5" fillId="0" borderId="13" xfId="0" applyFont="1" applyBorder="1"/>
    <xf numFmtId="2" fontId="13" fillId="0" borderId="13" xfId="0" applyNumberFormat="1" applyFont="1" applyBorder="1"/>
    <xf numFmtId="2" fontId="2" fillId="0" borderId="12" xfId="0" applyNumberFormat="1" applyFont="1" applyBorder="1"/>
    <xf numFmtId="2" fontId="2" fillId="0" borderId="0" xfId="0" applyNumberFormat="1" applyFont="1"/>
    <xf numFmtId="0" fontId="5" fillId="0" borderId="7" xfId="0" applyFont="1" applyBorder="1"/>
    <xf numFmtId="2" fontId="5" fillId="0" borderId="8" xfId="0" applyNumberFormat="1" applyFont="1" applyBorder="1"/>
    <xf numFmtId="2" fontId="5" fillId="0" borderId="9" xfId="0" applyNumberFormat="1" applyFont="1" applyBorder="1"/>
    <xf numFmtId="2" fontId="5" fillId="0" borderId="13" xfId="0" applyNumberFormat="1" applyFont="1" applyBorder="1"/>
    <xf numFmtId="2" fontId="5" fillId="0" borderId="12" xfId="0" applyNumberFormat="1" applyFont="1" applyBorder="1"/>
    <xf numFmtId="0" fontId="0" fillId="0" borderId="5" xfId="0" applyBorder="1"/>
    <xf numFmtId="2" fontId="0" fillId="0" borderId="6" xfId="0" applyNumberFormat="1" applyBorder="1"/>
    <xf numFmtId="0" fontId="0" fillId="0" borderId="7" xfId="0" applyBorder="1"/>
    <xf numFmtId="2" fontId="0" fillId="0" borderId="8" xfId="0" applyNumberFormat="1" applyBorder="1"/>
    <xf numFmtId="2" fontId="0" fillId="0" borderId="9" xfId="0" applyNumberFormat="1" applyBorder="1"/>
    <xf numFmtId="0" fontId="33" fillId="0" borderId="0" xfId="0" applyFont="1"/>
    <xf numFmtId="0" fontId="2" fillId="2" borderId="0" xfId="0" applyFont="1" applyFill="1"/>
    <xf numFmtId="0" fontId="14" fillId="0" borderId="0" xfId="0" applyFont="1"/>
    <xf numFmtId="165" fontId="15" fillId="0" borderId="0" xfId="0" applyNumberFormat="1" applyFont="1"/>
    <xf numFmtId="167" fontId="15" fillId="0" borderId="0" xfId="0" applyNumberFormat="1" applyFont="1"/>
    <xf numFmtId="49" fontId="34" fillId="0" borderId="0" xfId="0" applyNumberFormat="1" applyFont="1"/>
    <xf numFmtId="165" fontId="25" fillId="0" borderId="0" xfId="1" applyNumberFormat="1" applyFont="1"/>
    <xf numFmtId="0" fontId="15" fillId="0" borderId="0" xfId="0" applyFont="1"/>
    <xf numFmtId="0" fontId="5" fillId="0" borderId="1" xfId="0" applyFont="1" applyBorder="1"/>
    <xf numFmtId="165" fontId="0" fillId="0" borderId="1" xfId="0" applyNumberForma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2" fillId="2" borderId="0" xfId="0" applyNumberFormat="1" applyFont="1" applyFill="1"/>
    <xf numFmtId="165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2" fillId="3" borderId="15" xfId="0" applyFont="1" applyFill="1" applyBorder="1"/>
    <xf numFmtId="0" fontId="0" fillId="3" borderId="16" xfId="0" applyFill="1" applyBorder="1" applyAlignment="1">
      <alignment horizontal="center"/>
    </xf>
    <xf numFmtId="165" fontId="0" fillId="3" borderId="16" xfId="0" applyNumberFormat="1" applyFill="1" applyBorder="1" applyAlignment="1">
      <alignment horizontal="center"/>
    </xf>
    <xf numFmtId="165" fontId="0" fillId="3" borderId="17" xfId="0" applyNumberForma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16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2" borderId="11" xfId="0" applyFont="1" applyFill="1" applyBorder="1"/>
    <xf numFmtId="44" fontId="13" fillId="2" borderId="11" xfId="1" applyFont="1" applyFill="1" applyBorder="1"/>
    <xf numFmtId="165" fontId="13" fillId="2" borderId="11" xfId="0" applyNumberFormat="1" applyFont="1" applyFill="1" applyBorder="1"/>
    <xf numFmtId="0" fontId="13" fillId="2" borderId="12" xfId="0" applyFont="1" applyFill="1" applyBorder="1"/>
    <xf numFmtId="0" fontId="7" fillId="2" borderId="10" xfId="0" applyFont="1" applyFill="1" applyBorder="1"/>
    <xf numFmtId="0" fontId="7" fillId="2" borderId="10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44" fontId="7" fillId="2" borderId="10" xfId="1" applyFont="1" applyFill="1" applyBorder="1"/>
    <xf numFmtId="165" fontId="7" fillId="2" borderId="10" xfId="0" applyNumberFormat="1" applyFont="1" applyFill="1" applyBorder="1"/>
    <xf numFmtId="165" fontId="0" fillId="6" borderId="1" xfId="0" applyNumberFormat="1" applyFill="1" applyBorder="1"/>
    <xf numFmtId="165" fontId="0" fillId="6" borderId="10" xfId="0" applyNumberFormat="1" applyFill="1" applyBorder="1"/>
    <xf numFmtId="0" fontId="7" fillId="6" borderId="9" xfId="0" applyFont="1" applyFill="1" applyBorder="1"/>
    <xf numFmtId="0" fontId="7" fillId="0" borderId="10" xfId="0" applyFont="1" applyBorder="1"/>
    <xf numFmtId="0" fontId="0" fillId="8" borderId="1" xfId="0" applyFill="1" applyBorder="1"/>
    <xf numFmtId="0" fontId="5" fillId="8" borderId="10" xfId="0" applyFont="1" applyFill="1" applyBorder="1" applyAlignment="1">
      <alignment horizontal="center"/>
    </xf>
    <xf numFmtId="2" fontId="0" fillId="8" borderId="1" xfId="0" applyNumberFormat="1" applyFill="1" applyBorder="1"/>
    <xf numFmtId="2" fontId="0" fillId="8" borderId="10" xfId="0" applyNumberFormat="1" applyFill="1" applyBorder="1"/>
    <xf numFmtId="4" fontId="0" fillId="8" borderId="1" xfId="0" applyNumberFormat="1" applyFill="1" applyBorder="1"/>
    <xf numFmtId="44" fontId="5" fillId="8" borderId="1" xfId="1" applyFont="1" applyFill="1" applyBorder="1"/>
    <xf numFmtId="0" fontId="35" fillId="8" borderId="0" xfId="0" applyFont="1" applyFill="1"/>
    <xf numFmtId="0" fontId="5" fillId="8" borderId="1" xfId="0" applyFont="1" applyFill="1" applyBorder="1"/>
    <xf numFmtId="0" fontId="0" fillId="4" borderId="1" xfId="0" applyFill="1" applyBorder="1"/>
    <xf numFmtId="0" fontId="5" fillId="0" borderId="10" xfId="0" applyFont="1" applyBorder="1" applyAlignment="1">
      <alignment horizontal="center"/>
    </xf>
    <xf numFmtId="2" fontId="0" fillId="4" borderId="1" xfId="0" applyNumberFormat="1" applyFill="1" applyBorder="1"/>
    <xf numFmtId="2" fontId="0" fillId="4" borderId="10" xfId="0" applyNumberFormat="1" applyFill="1" applyBorder="1"/>
    <xf numFmtId="4" fontId="0" fillId="4" borderId="1" xfId="0" applyNumberFormat="1" applyFill="1" applyBorder="1"/>
    <xf numFmtId="44" fontId="7" fillId="0" borderId="1" xfId="0" applyNumberFormat="1" applyFont="1" applyBorder="1"/>
    <xf numFmtId="44" fontId="0" fillId="4" borderId="1" xfId="0" applyNumberFormat="1" applyFill="1" applyBorder="1"/>
    <xf numFmtId="0" fontId="0" fillId="9" borderId="1" xfId="0" applyFill="1" applyBorder="1"/>
    <xf numFmtId="0" fontId="5" fillId="9" borderId="10" xfId="0" applyFont="1" applyFill="1" applyBorder="1" applyAlignment="1">
      <alignment horizontal="center"/>
    </xf>
    <xf numFmtId="2" fontId="0" fillId="9" borderId="1" xfId="0" applyNumberFormat="1" applyFill="1" applyBorder="1"/>
    <xf numFmtId="2" fontId="0" fillId="9" borderId="10" xfId="0" applyNumberFormat="1" applyFill="1" applyBorder="1"/>
    <xf numFmtId="4" fontId="0" fillId="9" borderId="1" xfId="0" applyNumberFormat="1" applyFill="1" applyBorder="1"/>
    <xf numFmtId="44" fontId="5" fillId="9" borderId="1" xfId="1" applyFont="1" applyFill="1" applyBorder="1"/>
    <xf numFmtId="44" fontId="7" fillId="9" borderId="1" xfId="0" applyNumberFormat="1" applyFont="1" applyFill="1" applyBorder="1"/>
    <xf numFmtId="44" fontId="0" fillId="9" borderId="1" xfId="0" applyNumberFormat="1" applyFill="1" applyBorder="1"/>
    <xf numFmtId="0" fontId="0" fillId="0" borderId="0" xfId="0" applyAlignment="1">
      <alignment horizontal="left"/>
    </xf>
    <xf numFmtId="2" fontId="0" fillId="0" borderId="1" xfId="0" applyNumberFormat="1" applyBorder="1"/>
    <xf numFmtId="4" fontId="0" fillId="0" borderId="1" xfId="0" applyNumberFormat="1" applyBorder="1"/>
    <xf numFmtId="0" fontId="0" fillId="5" borderId="1" xfId="0" applyFill="1" applyBorder="1"/>
    <xf numFmtId="0" fontId="1" fillId="0" borderId="2" xfId="0" applyFont="1" applyBorder="1"/>
    <xf numFmtId="165" fontId="0" fillId="0" borderId="0" xfId="0" applyNumberFormat="1"/>
    <xf numFmtId="0" fontId="27" fillId="0" borderId="1" xfId="0" applyFont="1" applyBorder="1" applyAlignment="1">
      <alignment horizontal="center"/>
    </xf>
    <xf numFmtId="10" fontId="0" fillId="0" borderId="1" xfId="0" applyNumberFormat="1" applyBorder="1"/>
    <xf numFmtId="2" fontId="2" fillId="0" borderId="13" xfId="0" applyNumberFormat="1" applyFont="1" applyBorder="1"/>
    <xf numFmtId="166" fontId="0" fillId="0" borderId="12" xfId="0" applyNumberFormat="1" applyBorder="1"/>
    <xf numFmtId="166" fontId="0" fillId="0" borderId="9" xfId="0" applyNumberFormat="1" applyBorder="1"/>
    <xf numFmtId="2" fontId="0" fillId="0" borderId="13" xfId="0" applyNumberFormat="1" applyBorder="1"/>
    <xf numFmtId="0" fontId="11" fillId="0" borderId="7" xfId="0" applyFont="1" applyBorder="1"/>
    <xf numFmtId="2" fontId="2" fillId="0" borderId="9" xfId="0" applyNumberFormat="1" applyFont="1" applyBorder="1"/>
    <xf numFmtId="0" fontId="12" fillId="0" borderId="8" xfId="0" applyFont="1" applyBorder="1"/>
    <xf numFmtId="0" fontId="11" fillId="0" borderId="0" xfId="0" applyFont="1"/>
    <xf numFmtId="2" fontId="4" fillId="0" borderId="9" xfId="0" applyNumberFormat="1" applyFont="1" applyBorder="1"/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" xfId="0" applyFont="1" applyFill="1" applyBorder="1"/>
    <xf numFmtId="0" fontId="15" fillId="0" borderId="1" xfId="0" applyFont="1" applyBorder="1"/>
    <xf numFmtId="2" fontId="17" fillId="0" borderId="1" xfId="0" applyNumberFormat="1" applyFont="1" applyBorder="1"/>
    <xf numFmtId="2" fontId="11" fillId="0" borderId="1" xfId="0" applyNumberFormat="1" applyFont="1" applyBorder="1"/>
    <xf numFmtId="0" fontId="2" fillId="2" borderId="14" xfId="0" applyFont="1" applyFill="1" applyBorder="1"/>
    <xf numFmtId="0" fontId="5" fillId="2" borderId="13" xfId="0" applyFont="1" applyFill="1" applyBorder="1"/>
    <xf numFmtId="0" fontId="4" fillId="2" borderId="13" xfId="0" applyFont="1" applyFill="1" applyBorder="1"/>
    <xf numFmtId="2" fontId="2" fillId="2" borderId="12" xfId="0" applyNumberFormat="1" applyFont="1" applyFill="1" applyBorder="1"/>
    <xf numFmtId="2" fontId="2" fillId="2" borderId="13" xfId="0" applyNumberFormat="1" applyFont="1" applyFill="1" applyBorder="1"/>
    <xf numFmtId="0" fontId="14" fillId="0" borderId="3" xfId="0" applyFont="1" applyBorder="1"/>
    <xf numFmtId="2" fontId="14" fillId="0" borderId="3" xfId="0" applyNumberFormat="1" applyFont="1" applyBorder="1"/>
    <xf numFmtId="2" fontId="14" fillId="0" borderId="4" xfId="0" applyNumberFormat="1" applyFont="1" applyBorder="1"/>
    <xf numFmtId="0" fontId="14" fillId="0" borderId="13" xfId="0" applyFont="1" applyBorder="1"/>
    <xf numFmtId="2" fontId="14" fillId="0" borderId="13" xfId="0" applyNumberFormat="1" applyFont="1" applyBorder="1"/>
    <xf numFmtId="2" fontId="14" fillId="0" borderId="12" xfId="0" applyNumberFormat="1" applyFont="1" applyBorder="1"/>
    <xf numFmtId="0" fontId="0" fillId="0" borderId="6" xfId="0" applyBorder="1"/>
    <xf numFmtId="0" fontId="0" fillId="0" borderId="9" xfId="0" applyBorder="1"/>
    <xf numFmtId="2" fontId="11" fillId="6" borderId="1" xfId="0" applyNumberFormat="1" applyFont="1" applyFill="1" applyBorder="1"/>
    <xf numFmtId="2" fontId="15" fillId="0" borderId="1" xfId="0" applyNumberFormat="1" applyFont="1" applyBorder="1"/>
    <xf numFmtId="7" fontId="36" fillId="0" borderId="0" xfId="1" applyNumberFormat="1" applyFont="1" applyAlignment="1">
      <alignment horizontal="right"/>
    </xf>
    <xf numFmtId="0" fontId="1" fillId="2" borderId="18" xfId="0" applyFont="1" applyFill="1" applyBorder="1" applyAlignment="1">
      <alignment horizontal="left"/>
    </xf>
    <xf numFmtId="0" fontId="0" fillId="2" borderId="19" xfId="0" applyFill="1" applyBorder="1"/>
    <xf numFmtId="0" fontId="1" fillId="2" borderId="19" xfId="0" applyFont="1" applyFill="1" applyBorder="1"/>
    <xf numFmtId="0" fontId="1" fillId="2" borderId="20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49" fontId="1" fillId="2" borderId="20" xfId="0" applyNumberFormat="1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" fillId="2" borderId="21" xfId="0" applyFont="1" applyFill="1" applyBorder="1" applyAlignment="1">
      <alignment horizontal="left"/>
    </xf>
    <xf numFmtId="0" fontId="18" fillId="2" borderId="5" xfId="0" applyFont="1" applyFill="1" applyBorder="1" applyAlignment="1">
      <alignment horizontal="left"/>
    </xf>
    <xf numFmtId="0" fontId="18" fillId="2" borderId="22" xfId="0" applyFont="1" applyFill="1" applyBorder="1"/>
    <xf numFmtId="0" fontId="18" fillId="2" borderId="10" xfId="0" applyFont="1" applyFill="1" applyBorder="1"/>
    <xf numFmtId="0" fontId="18" fillId="2" borderId="0" xfId="0" applyFont="1" applyFill="1"/>
    <xf numFmtId="0" fontId="18" fillId="2" borderId="23" xfId="0" applyFont="1" applyFill="1" applyBorder="1"/>
    <xf numFmtId="0" fontId="18" fillId="2" borderId="6" xfId="0" applyFont="1" applyFill="1" applyBorder="1"/>
    <xf numFmtId="0" fontId="18" fillId="2" borderId="5" xfId="0" applyFont="1" applyFill="1" applyBorder="1"/>
    <xf numFmtId="0" fontId="18" fillId="2" borderId="24" xfId="0" applyFont="1" applyFill="1" applyBorder="1"/>
    <xf numFmtId="165" fontId="15" fillId="0" borderId="10" xfId="1" applyNumberFormat="1" applyFont="1" applyFill="1" applyBorder="1"/>
    <xf numFmtId="165" fontId="15" fillId="0" borderId="0" xfId="1" applyNumberFormat="1" applyFont="1" applyFill="1" applyBorder="1"/>
    <xf numFmtId="165" fontId="15" fillId="0" borderId="23" xfId="1" applyNumberFormat="1" applyFont="1" applyFill="1" applyBorder="1"/>
    <xf numFmtId="165" fontId="15" fillId="0" borderId="22" xfId="1" applyNumberFormat="1" applyFont="1" applyFill="1" applyBorder="1"/>
    <xf numFmtId="165" fontId="15" fillId="0" borderId="6" xfId="0" applyNumberFormat="1" applyFont="1" applyBorder="1"/>
    <xf numFmtId="165" fontId="15" fillId="0" borderId="23" xfId="0" applyNumberFormat="1" applyFont="1" applyBorder="1"/>
    <xf numFmtId="165" fontId="15" fillId="0" borderId="10" xfId="0" applyNumberFormat="1" applyFont="1" applyBorder="1"/>
    <xf numFmtId="165" fontId="15" fillId="0" borderId="22" xfId="0" applyNumberFormat="1" applyFont="1" applyBorder="1"/>
    <xf numFmtId="165" fontId="15" fillId="0" borderId="5" xfId="0" applyNumberFormat="1" applyFont="1" applyBorder="1"/>
    <xf numFmtId="165" fontId="15" fillId="0" borderId="25" xfId="0" applyNumberFormat="1" applyFont="1" applyBorder="1"/>
    <xf numFmtId="0" fontId="15" fillId="0" borderId="2" xfId="0" applyFont="1" applyBorder="1"/>
    <xf numFmtId="165" fontId="14" fillId="0" borderId="26" xfId="0" applyNumberFormat="1" applyFont="1" applyBorder="1"/>
    <xf numFmtId="165" fontId="15" fillId="0" borderId="24" xfId="0" applyNumberFormat="1" applyFont="1" applyBorder="1"/>
    <xf numFmtId="0" fontId="0" fillId="0" borderId="2" xfId="0" applyBorder="1"/>
    <xf numFmtId="0" fontId="0" fillId="0" borderId="27" xfId="0" applyBorder="1"/>
    <xf numFmtId="165" fontId="14" fillId="0" borderId="28" xfId="0" applyNumberFormat="1" applyFont="1" applyBorder="1"/>
    <xf numFmtId="165" fontId="14" fillId="0" borderId="0" xfId="0" applyNumberFormat="1" applyFont="1"/>
    <xf numFmtId="9" fontId="5" fillId="0" borderId="0" xfId="3" applyFont="1"/>
    <xf numFmtId="9" fontId="15" fillId="0" borderId="0" xfId="3" applyFont="1" applyBorder="1"/>
    <xf numFmtId="2" fontId="15" fillId="0" borderId="0" xfId="0" applyNumberFormat="1" applyFont="1"/>
    <xf numFmtId="49" fontId="15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0" fontId="0" fillId="2" borderId="0" xfId="0" applyFill="1"/>
    <xf numFmtId="0" fontId="0" fillId="2" borderId="29" xfId="0" applyFill="1" applyBorder="1"/>
    <xf numFmtId="0" fontId="2" fillId="2" borderId="19" xfId="0" applyFont="1" applyFill="1" applyBorder="1" applyAlignment="1">
      <alignment horizontal="left"/>
    </xf>
    <xf numFmtId="0" fontId="2" fillId="2" borderId="19" xfId="0" applyFont="1" applyFill="1" applyBorder="1"/>
    <xf numFmtId="165" fontId="11" fillId="2" borderId="19" xfId="0" applyNumberFormat="1" applyFont="1" applyFill="1" applyBorder="1"/>
    <xf numFmtId="165" fontId="11" fillId="2" borderId="0" xfId="0" applyNumberFormat="1" applyFont="1" applyFill="1"/>
    <xf numFmtId="165" fontId="2" fillId="2" borderId="19" xfId="0" applyNumberFormat="1" applyFont="1" applyFill="1" applyBorder="1"/>
    <xf numFmtId="0" fontId="0" fillId="2" borderId="30" xfId="0" applyFill="1" applyBorder="1"/>
    <xf numFmtId="0" fontId="2" fillId="2" borderId="19" xfId="0" applyFont="1" applyFill="1" applyBorder="1" applyAlignment="1">
      <alignment horizontal="center"/>
    </xf>
    <xf numFmtId="0" fontId="0" fillId="5" borderId="0" xfId="0" applyFill="1"/>
    <xf numFmtId="0" fontId="0" fillId="5" borderId="11" xfId="0" applyFill="1" applyBorder="1"/>
    <xf numFmtId="0" fontId="15" fillId="5" borderId="0" xfId="0" applyFont="1" applyFill="1"/>
    <xf numFmtId="0" fontId="15" fillId="5" borderId="11" xfId="0" applyFont="1" applyFill="1" applyBorder="1"/>
    <xf numFmtId="165" fontId="15" fillId="5" borderId="1" xfId="0" applyNumberFormat="1" applyFont="1" applyFill="1" applyBorder="1" applyAlignment="1">
      <alignment horizontal="center"/>
    </xf>
    <xf numFmtId="165" fontId="11" fillId="0" borderId="26" xfId="0" applyNumberFormat="1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65" fontId="11" fillId="0" borderId="25" xfId="0" applyNumberFormat="1" applyFont="1" applyBorder="1" applyAlignment="1">
      <alignment horizontal="center"/>
    </xf>
    <xf numFmtId="0" fontId="15" fillId="5" borderId="4" xfId="0" applyFont="1" applyFill="1" applyBorder="1"/>
    <xf numFmtId="0" fontId="15" fillId="5" borderId="2" xfId="0" applyFont="1" applyFill="1" applyBorder="1"/>
    <xf numFmtId="0" fontId="15" fillId="5" borderId="3" xfId="0" applyFont="1" applyFill="1" applyBorder="1"/>
    <xf numFmtId="0" fontId="15" fillId="5" borderId="1" xfId="0" applyFont="1" applyFill="1" applyBorder="1"/>
    <xf numFmtId="0" fontId="7" fillId="5" borderId="1" xfId="0" applyFont="1" applyFill="1" applyBorder="1"/>
    <xf numFmtId="49" fontId="7" fillId="5" borderId="1" xfId="0" applyNumberFormat="1" applyFont="1" applyFill="1" applyBorder="1" applyAlignment="1">
      <alignment horizontal="center"/>
    </xf>
    <xf numFmtId="165" fontId="7" fillId="5" borderId="1" xfId="0" applyNumberFormat="1" applyFont="1" applyFill="1" applyBorder="1" applyAlignment="1">
      <alignment horizontal="center"/>
    </xf>
    <xf numFmtId="165" fontId="0" fillId="5" borderId="1" xfId="0" applyNumberFormat="1" applyFill="1" applyBorder="1"/>
    <xf numFmtId="165" fontId="5" fillId="0" borderId="26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5" fontId="5" fillId="0" borderId="25" xfId="0" applyNumberFormat="1" applyFon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25" fillId="0" borderId="0" xfId="1" applyNumberFormat="1" applyFont="1" applyFill="1" applyBorder="1" applyAlignment="1"/>
    <xf numFmtId="0" fontId="37" fillId="0" borderId="0" xfId="0" applyFont="1"/>
    <xf numFmtId="0" fontId="27" fillId="0" borderId="0" xfId="0" applyFont="1" applyAlignment="1">
      <alignment horizontal="center"/>
    </xf>
    <xf numFmtId="10" fontId="0" fillId="0" borderId="0" xfId="0" applyNumberFormat="1"/>
    <xf numFmtId="0" fontId="29" fillId="0" borderId="0" xfId="0" applyFont="1" applyAlignment="1">
      <alignment horizontal="left"/>
    </xf>
    <xf numFmtId="7" fontId="15" fillId="0" borderId="0" xfId="0" applyNumberFormat="1" applyFont="1"/>
    <xf numFmtId="0" fontId="38" fillId="0" borderId="0" xfId="0" applyFont="1"/>
    <xf numFmtId="0" fontId="39" fillId="0" borderId="31" xfId="0" applyFont="1" applyBorder="1"/>
    <xf numFmtId="2" fontId="40" fillId="0" borderId="1" xfId="0" applyNumberFormat="1" applyFont="1" applyBorder="1"/>
    <xf numFmtId="7" fontId="41" fillId="0" borderId="1" xfId="1" applyNumberFormat="1" applyFont="1" applyBorder="1" applyAlignment="1">
      <alignment horizontal="center"/>
    </xf>
    <xf numFmtId="0" fontId="41" fillId="0" borderId="0" xfId="0" applyFont="1"/>
    <xf numFmtId="0" fontId="42" fillId="0" borderId="0" xfId="0" applyFont="1"/>
    <xf numFmtId="0" fontId="37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27" fillId="0" borderId="31" xfId="0" applyFont="1" applyBorder="1"/>
    <xf numFmtId="0" fontId="19" fillId="0" borderId="31" xfId="0" applyFont="1" applyBorder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39" fillId="0" borderId="0" xfId="0" applyFont="1"/>
    <xf numFmtId="2" fontId="7" fillId="0" borderId="1" xfId="0" applyNumberFormat="1" applyFont="1" applyBorder="1" applyProtection="1">
      <protection locked="0"/>
    </xf>
    <xf numFmtId="0" fontId="0" fillId="0" borderId="32" xfId="0" applyBorder="1"/>
    <xf numFmtId="0" fontId="11" fillId="5" borderId="32" xfId="0" applyFont="1" applyFill="1" applyBorder="1"/>
    <xf numFmtId="0" fontId="7" fillId="2" borderId="32" xfId="0" applyFont="1" applyFill="1" applyBorder="1"/>
    <xf numFmtId="0" fontId="7" fillId="0" borderId="32" xfId="0" applyFont="1" applyBorder="1"/>
    <xf numFmtId="0" fontId="0" fillId="0" borderId="33" xfId="0" applyBorder="1"/>
    <xf numFmtId="0" fontId="0" fillId="0" borderId="34" xfId="0" applyBorder="1"/>
    <xf numFmtId="165" fontId="11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0" fontId="0" fillId="5" borderId="26" xfId="0" applyFill="1" applyBorder="1"/>
    <xf numFmtId="0" fontId="0" fillId="5" borderId="35" xfId="0" applyFill="1" applyBorder="1"/>
    <xf numFmtId="165" fontId="0" fillId="5" borderId="36" xfId="0" applyNumberFormat="1" applyFill="1" applyBorder="1"/>
    <xf numFmtId="0" fontId="36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2" applyFont="1"/>
    <xf numFmtId="0" fontId="1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44" fontId="14" fillId="0" borderId="0" xfId="1" applyFont="1" applyProtection="1">
      <protection locked="0"/>
    </xf>
    <xf numFmtId="44" fontId="2" fillId="0" borderId="0" xfId="1" applyFont="1" applyProtection="1">
      <protection locked="0"/>
    </xf>
    <xf numFmtId="0" fontId="50" fillId="0" borderId="0" xfId="0" applyFont="1" applyProtection="1">
      <protection locked="0"/>
    </xf>
    <xf numFmtId="0" fontId="50" fillId="0" borderId="0" xfId="0" applyFont="1"/>
    <xf numFmtId="44" fontId="51" fillId="0" borderId="0" xfId="1" applyFont="1" applyProtection="1">
      <protection locked="0"/>
    </xf>
    <xf numFmtId="165" fontId="51" fillId="0" borderId="0" xfId="1" applyNumberFormat="1" applyFont="1" applyProtection="1">
      <protection locked="0"/>
    </xf>
    <xf numFmtId="165" fontId="14" fillId="0" borderId="0" xfId="1" applyNumberFormat="1" applyFont="1" applyProtection="1">
      <protection locked="0"/>
    </xf>
    <xf numFmtId="165" fontId="2" fillId="0" borderId="0" xfId="1" applyNumberFormat="1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2" fontId="14" fillId="0" borderId="0" xfId="0" applyNumberFormat="1" applyFont="1" applyProtection="1">
      <protection locked="0"/>
    </xf>
    <xf numFmtId="2" fontId="14" fillId="0" borderId="0" xfId="0" applyNumberFormat="1" applyFont="1"/>
    <xf numFmtId="2" fontId="2" fillId="0" borderId="0" xfId="0" applyNumberFormat="1" applyFont="1" applyProtection="1">
      <protection locked="0"/>
    </xf>
    <xf numFmtId="0" fontId="52" fillId="0" borderId="0" xfId="0" applyFont="1"/>
    <xf numFmtId="0" fontId="52" fillId="0" borderId="0" xfId="0" applyFont="1" applyProtection="1">
      <protection locked="0"/>
    </xf>
    <xf numFmtId="0" fontId="51" fillId="0" borderId="0" xfId="0" applyFont="1"/>
    <xf numFmtId="0" fontId="51" fillId="0" borderId="0" xfId="0" applyFont="1" applyAlignment="1" applyProtection="1">
      <alignment horizontal="center"/>
      <protection locked="0"/>
    </xf>
    <xf numFmtId="165" fontId="51" fillId="0" borderId="0" xfId="0" applyNumberFormat="1" applyFont="1"/>
    <xf numFmtId="44" fontId="52" fillId="0" borderId="0" xfId="1" applyFont="1" applyProtection="1">
      <protection locked="0"/>
    </xf>
    <xf numFmtId="44" fontId="14" fillId="0" borderId="0" xfId="0" applyNumberFormat="1" applyFont="1"/>
    <xf numFmtId="0" fontId="53" fillId="0" borderId="0" xfId="0" applyFont="1"/>
    <xf numFmtId="165" fontId="2" fillId="0" borderId="0" xfId="0" applyNumberFormat="1" applyFont="1" applyProtection="1">
      <protection locked="0"/>
    </xf>
    <xf numFmtId="165" fontId="2" fillId="0" borderId="0" xfId="0" applyNumberFormat="1" applyFont="1"/>
    <xf numFmtId="165" fontId="54" fillId="0" borderId="0" xfId="0" applyNumberFormat="1" applyFont="1"/>
    <xf numFmtId="0" fontId="54" fillId="0" borderId="0" xfId="0" applyFont="1"/>
    <xf numFmtId="0" fontId="55" fillId="0" borderId="0" xfId="0" applyFont="1"/>
    <xf numFmtId="165" fontId="55" fillId="0" borderId="0" xfId="0" applyNumberFormat="1" applyFont="1"/>
    <xf numFmtId="165" fontId="41" fillId="0" borderId="0" xfId="0" applyNumberFormat="1" applyFont="1"/>
    <xf numFmtId="165" fontId="43" fillId="0" borderId="0" xfId="0" applyNumberFormat="1" applyFont="1"/>
    <xf numFmtId="165" fontId="56" fillId="0" borderId="0" xfId="0" applyNumberFormat="1" applyFont="1"/>
    <xf numFmtId="165" fontId="47" fillId="0" borderId="0" xfId="0" applyNumberFormat="1" applyFont="1"/>
    <xf numFmtId="165" fontId="57" fillId="0" borderId="0" xfId="0" applyNumberFormat="1" applyFont="1"/>
    <xf numFmtId="165" fontId="25" fillId="0" borderId="1" xfId="1" applyNumberFormat="1" applyFont="1" applyBorder="1" applyAlignment="1">
      <alignment horizontal="center"/>
    </xf>
    <xf numFmtId="0" fontId="58" fillId="6" borderId="1" xfId="0" applyFont="1" applyFill="1" applyBorder="1"/>
    <xf numFmtId="165" fontId="0" fillId="0" borderId="1" xfId="0" applyNumberFormat="1" applyBorder="1"/>
    <xf numFmtId="165" fontId="41" fillId="0" borderId="1" xfId="0" applyNumberFormat="1" applyFont="1" applyBorder="1"/>
    <xf numFmtId="165" fontId="58" fillId="6" borderId="1" xfId="0" applyNumberFormat="1" applyFont="1" applyFill="1" applyBorder="1"/>
    <xf numFmtId="10" fontId="58" fillId="6" borderId="1" xfId="0" applyNumberFormat="1" applyFont="1" applyFill="1" applyBorder="1"/>
    <xf numFmtId="0" fontId="59" fillId="0" borderId="0" xfId="0" applyFont="1"/>
    <xf numFmtId="0" fontId="60" fillId="0" borderId="0" xfId="0" applyFont="1"/>
    <xf numFmtId="0" fontId="51" fillId="0" borderId="0" xfId="0" applyFont="1" applyProtection="1">
      <protection locked="0"/>
    </xf>
    <xf numFmtId="0" fontId="61" fillId="0" borderId="0" xfId="0" applyFont="1" applyAlignment="1" applyProtection="1">
      <alignment horizontal="left"/>
      <protection locked="0"/>
    </xf>
    <xf numFmtId="10" fontId="0" fillId="6" borderId="3" xfId="0" applyNumberFormat="1" applyFill="1" applyBorder="1" applyAlignment="1">
      <alignment horizontal="center"/>
    </xf>
    <xf numFmtId="10" fontId="2" fillId="0" borderId="0" xfId="0" applyNumberFormat="1" applyFont="1" applyProtection="1">
      <protection locked="0"/>
    </xf>
    <xf numFmtId="10" fontId="2" fillId="0" borderId="0" xfId="0" applyNumberFormat="1" applyFont="1"/>
    <xf numFmtId="0" fontId="22" fillId="0" borderId="0" xfId="0" applyFont="1"/>
    <xf numFmtId="0" fontId="62" fillId="0" borderId="0" xfId="0" applyFont="1"/>
    <xf numFmtId="7" fontId="44" fillId="0" borderId="1" xfId="1" applyNumberFormat="1" applyFont="1" applyBorder="1" applyAlignment="1">
      <alignment horizontal="center"/>
    </xf>
    <xf numFmtId="165" fontId="63" fillId="5" borderId="1" xfId="0" applyNumberFormat="1" applyFont="1" applyFill="1" applyBorder="1"/>
    <xf numFmtId="165" fontId="63" fillId="5" borderId="1" xfId="0" applyNumberFormat="1" applyFont="1" applyFill="1" applyBorder="1" applyAlignment="1">
      <alignment horizontal="center"/>
    </xf>
    <xf numFmtId="9" fontId="40" fillId="5" borderId="1" xfId="0" applyNumberFormat="1" applyFont="1" applyFill="1" applyBorder="1" applyAlignment="1">
      <alignment horizontal="center"/>
    </xf>
    <xf numFmtId="9" fontId="40" fillId="5" borderId="36" xfId="0" applyNumberFormat="1" applyFont="1" applyFill="1" applyBorder="1" applyAlignment="1">
      <alignment horizontal="center"/>
    </xf>
    <xf numFmtId="0" fontId="40" fillId="5" borderId="26" xfId="0" applyFont="1" applyFill="1" applyBorder="1"/>
    <xf numFmtId="0" fontId="41" fillId="5" borderId="26" xfId="0" applyFont="1" applyFill="1" applyBorder="1"/>
    <xf numFmtId="0" fontId="63" fillId="5" borderId="26" xfId="0" applyFont="1" applyFill="1" applyBorder="1"/>
    <xf numFmtId="0" fontId="41" fillId="5" borderId="28" xfId="0" applyFont="1" applyFill="1" applyBorder="1"/>
    <xf numFmtId="165" fontId="64" fillId="5" borderId="1" xfId="0" applyNumberFormat="1" applyFont="1" applyFill="1" applyBorder="1" applyAlignment="1">
      <alignment horizontal="center"/>
    </xf>
    <xf numFmtId="0" fontId="64" fillId="5" borderId="1" xfId="0" applyFont="1" applyFill="1" applyBorder="1"/>
    <xf numFmtId="0" fontId="41" fillId="5" borderId="11" xfId="0" applyFont="1" applyFill="1" applyBorder="1"/>
    <xf numFmtId="0" fontId="63" fillId="5" borderId="0" xfId="0" applyFont="1" applyFill="1"/>
    <xf numFmtId="0" fontId="63" fillId="5" borderId="11" xfId="0" applyFont="1" applyFill="1" applyBorder="1"/>
    <xf numFmtId="0" fontId="62" fillId="10" borderId="0" xfId="0" applyFont="1" applyFill="1"/>
    <xf numFmtId="0" fontId="0" fillId="10" borderId="0" xfId="0" applyFill="1"/>
    <xf numFmtId="165" fontId="0" fillId="10" borderId="0" xfId="0" applyNumberFormat="1" applyFill="1"/>
    <xf numFmtId="9" fontId="7" fillId="10" borderId="0" xfId="0" applyNumberFormat="1" applyFont="1" applyFill="1" applyAlignment="1">
      <alignment horizontal="center"/>
    </xf>
    <xf numFmtId="165" fontId="25" fillId="10" borderId="0" xfId="1" applyNumberFormat="1" applyFont="1" applyFill="1" applyBorder="1" applyAlignment="1"/>
    <xf numFmtId="165" fontId="5" fillId="10" borderId="0" xfId="0" applyNumberFormat="1" applyFont="1" applyFill="1" applyAlignment="1">
      <alignment horizontal="center"/>
    </xf>
    <xf numFmtId="165" fontId="25" fillId="10" borderId="0" xfId="1" applyNumberFormat="1" applyFont="1" applyFill="1" applyBorder="1" applyAlignment="1">
      <alignment horizontal="center"/>
    </xf>
    <xf numFmtId="165" fontId="0" fillId="10" borderId="0" xfId="0" applyNumberFormat="1" applyFill="1" applyAlignment="1">
      <alignment horizontal="center"/>
    </xf>
    <xf numFmtId="0" fontId="0" fillId="10" borderId="0" xfId="0" applyFill="1" applyAlignment="1">
      <alignment horizontal="center"/>
    </xf>
    <xf numFmtId="0" fontId="41" fillId="10" borderId="0" xfId="0" applyFont="1" applyFill="1"/>
    <xf numFmtId="9" fontId="40" fillId="10" borderId="0" xfId="0" applyNumberFormat="1" applyFont="1" applyFill="1" applyAlignment="1">
      <alignment horizontal="center"/>
    </xf>
    <xf numFmtId="0" fontId="65" fillId="0" borderId="0" xfId="0" applyFont="1" applyProtection="1">
      <protection locked="0"/>
    </xf>
    <xf numFmtId="44" fontId="65" fillId="0" borderId="0" xfId="1" applyFont="1" applyProtection="1">
      <protection locked="0"/>
    </xf>
    <xf numFmtId="44" fontId="23" fillId="0" borderId="0" xfId="1" applyFont="1" applyProtection="1">
      <protection locked="0"/>
    </xf>
    <xf numFmtId="2" fontId="22" fillId="0" borderId="0" xfId="0" applyNumberFormat="1" applyFont="1"/>
    <xf numFmtId="7" fontId="27" fillId="0" borderId="0" xfId="1" applyNumberFormat="1" applyFont="1" applyAlignment="1">
      <alignment horizontal="right"/>
    </xf>
    <xf numFmtId="165" fontId="27" fillId="0" borderId="0" xfId="0" applyNumberFormat="1" applyFont="1"/>
    <xf numFmtId="44" fontId="29" fillId="0" borderId="0" xfId="1" applyFont="1" applyAlignment="1">
      <alignment horizontal="center"/>
    </xf>
    <xf numFmtId="9" fontId="25" fillId="0" borderId="0" xfId="3" applyFont="1" applyAlignment="1">
      <alignment horizontal="center"/>
    </xf>
    <xf numFmtId="0" fontId="1" fillId="0" borderId="0" xfId="0" applyFont="1"/>
    <xf numFmtId="9" fontId="0" fillId="0" borderId="0" xfId="0" applyNumberFormat="1"/>
    <xf numFmtId="9" fontId="25" fillId="0" borderId="0" xfId="3" applyFont="1"/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7" fontId="7" fillId="0" borderId="0" xfId="1" applyNumberFormat="1" applyFont="1" applyAlignment="1">
      <alignment horizontal="right"/>
    </xf>
    <xf numFmtId="7" fontId="0" fillId="0" borderId="0" xfId="0" applyNumberFormat="1"/>
    <xf numFmtId="7" fontId="2" fillId="0" borderId="0" xfId="0" applyNumberFormat="1" applyFont="1" applyAlignment="1">
      <alignment horizontal="right"/>
    </xf>
    <xf numFmtId="7" fontId="2" fillId="0" borderId="0" xfId="0" applyNumberFormat="1" applyFont="1"/>
    <xf numFmtId="7" fontId="25" fillId="0" borderId="0" xfId="1" applyNumberFormat="1" applyFont="1" applyAlignment="1">
      <alignment horizontal="center"/>
    </xf>
    <xf numFmtId="44" fontId="7" fillId="0" borderId="0" xfId="1" applyFont="1" applyAlignment="1">
      <alignment horizontal="right"/>
    </xf>
    <xf numFmtId="167" fontId="15" fillId="7" borderId="0" xfId="0" applyNumberFormat="1" applyFont="1" applyFill="1"/>
    <xf numFmtId="0" fontId="7" fillId="7" borderId="1" xfId="0" applyFont="1" applyFill="1" applyBorder="1"/>
    <xf numFmtId="0" fontId="7" fillId="7" borderId="1" xfId="0" applyFont="1" applyFill="1" applyBorder="1" applyAlignment="1">
      <alignment horizontal="center"/>
    </xf>
    <xf numFmtId="165" fontId="0" fillId="7" borderId="1" xfId="0" applyNumberFormat="1" applyFill="1" applyBorder="1" applyAlignment="1">
      <alignment horizontal="center"/>
    </xf>
    <xf numFmtId="0" fontId="40" fillId="7" borderId="1" xfId="0" applyFont="1" applyFill="1" applyBorder="1" applyAlignment="1">
      <alignment horizontal="center"/>
    </xf>
    <xf numFmtId="165" fontId="7" fillId="7" borderId="1" xfId="0" applyNumberFormat="1" applyFont="1" applyFill="1" applyBorder="1" applyAlignment="1">
      <alignment horizontal="center"/>
    </xf>
    <xf numFmtId="167" fontId="15" fillId="7" borderId="1" xfId="0" applyNumberFormat="1" applyFont="1" applyFill="1" applyBorder="1"/>
    <xf numFmtId="167" fontId="15" fillId="0" borderId="1" xfId="0" applyNumberFormat="1" applyFont="1" applyBorder="1"/>
    <xf numFmtId="0" fontId="13" fillId="2" borderId="14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0" fillId="6" borderId="1" xfId="0" applyFill="1" applyBorder="1"/>
    <xf numFmtId="9" fontId="7" fillId="11" borderId="1" xfId="3" applyFont="1" applyFill="1" applyBorder="1"/>
    <xf numFmtId="9" fontId="7" fillId="10" borderId="1" xfId="3" applyFont="1" applyFill="1" applyBorder="1"/>
    <xf numFmtId="0" fontId="5" fillId="0" borderId="7" xfId="0" applyFont="1" applyBorder="1" applyAlignment="1">
      <alignment horizontal="right"/>
    </xf>
    <xf numFmtId="0" fontId="0" fillId="10" borderId="1" xfId="0" applyFill="1" applyBorder="1"/>
    <xf numFmtId="44" fontId="25" fillId="4" borderId="1" xfId="1" applyFont="1" applyFill="1" applyBorder="1"/>
    <xf numFmtId="9" fontId="7" fillId="0" borderId="1" xfId="3" applyFont="1" applyFill="1" applyBorder="1"/>
    <xf numFmtId="9" fontId="0" fillId="0" borderId="1" xfId="0" applyNumberFormat="1" applyBorder="1" applyAlignment="1">
      <alignment horizontal="center"/>
    </xf>
    <xf numFmtId="9" fontId="7" fillId="9" borderId="1" xfId="3" applyFont="1" applyFill="1" applyBorder="1"/>
    <xf numFmtId="9" fontId="0" fillId="9" borderId="1" xfId="0" applyNumberFormat="1" applyFill="1" applyBorder="1" applyAlignment="1">
      <alignment horizontal="center"/>
    </xf>
    <xf numFmtId="0" fontId="0" fillId="12" borderId="1" xfId="0" applyFill="1" applyBorder="1"/>
    <xf numFmtId="0" fontId="0" fillId="12" borderId="10" xfId="0" applyFill="1" applyBorder="1"/>
    <xf numFmtId="2" fontId="0" fillId="12" borderId="1" xfId="0" applyNumberFormat="1" applyFill="1" applyBorder="1"/>
    <xf numFmtId="2" fontId="0" fillId="12" borderId="10" xfId="0" applyNumberFormat="1" applyFill="1" applyBorder="1"/>
    <xf numFmtId="4" fontId="0" fillId="12" borderId="1" xfId="0" applyNumberFormat="1" applyFill="1" applyBorder="1"/>
    <xf numFmtId="44" fontId="5" fillId="12" borderId="1" xfId="1" applyFont="1" applyFill="1" applyBorder="1"/>
    <xf numFmtId="165" fontId="0" fillId="12" borderId="1" xfId="0" applyNumberFormat="1" applyFill="1" applyBorder="1"/>
    <xf numFmtId="165" fontId="0" fillId="12" borderId="10" xfId="0" applyNumberFormat="1" applyFill="1" applyBorder="1"/>
    <xf numFmtId="44" fontId="7" fillId="12" borderId="1" xfId="0" applyNumberFormat="1" applyFont="1" applyFill="1" applyBorder="1"/>
    <xf numFmtId="9" fontId="5" fillId="12" borderId="1" xfId="3" applyFont="1" applyFill="1" applyBorder="1"/>
    <xf numFmtId="9" fontId="13" fillId="12" borderId="11" xfId="3" applyFont="1" applyFill="1" applyBorder="1"/>
    <xf numFmtId="165" fontId="5" fillId="12" borderId="1" xfId="3" applyNumberFormat="1" applyFont="1" applyFill="1" applyBorder="1"/>
    <xf numFmtId="44" fontId="0" fillId="12" borderId="1" xfId="0" applyNumberFormat="1" applyFill="1" applyBorder="1"/>
    <xf numFmtId="9" fontId="5" fillId="13" borderId="1" xfId="3" applyFont="1" applyFill="1" applyBorder="1"/>
    <xf numFmtId="9" fontId="7" fillId="11" borderId="10" xfId="3" applyFont="1" applyFill="1" applyBorder="1"/>
    <xf numFmtId="44" fontId="0" fillId="13" borderId="1" xfId="0" applyNumberFormat="1" applyFill="1" applyBorder="1"/>
    <xf numFmtId="44" fontId="0" fillId="11" borderId="1" xfId="0" applyNumberFormat="1" applyFill="1" applyBorder="1"/>
    <xf numFmtId="9" fontId="7" fillId="10" borderId="0" xfId="3" applyFont="1" applyFill="1"/>
    <xf numFmtId="9" fontId="7" fillId="0" borderId="0" xfId="3" applyFont="1"/>
    <xf numFmtId="0" fontId="1" fillId="2" borderId="37" xfId="0" applyFont="1" applyFill="1" applyBorder="1" applyAlignment="1">
      <alignment horizontal="center"/>
    </xf>
    <xf numFmtId="0" fontId="1" fillId="0" borderId="13" xfId="0" applyFont="1" applyBorder="1"/>
    <xf numFmtId="0" fontId="1" fillId="2" borderId="11" xfId="0" applyFont="1" applyFill="1" applyBorder="1" applyAlignment="1">
      <alignment horizontal="center"/>
    </xf>
    <xf numFmtId="0" fontId="18" fillId="2" borderId="9" xfId="0" applyFont="1" applyFill="1" applyBorder="1"/>
    <xf numFmtId="0" fontId="5" fillId="2" borderId="21" xfId="0" applyFont="1" applyFill="1" applyBorder="1" applyAlignment="1">
      <alignment horizontal="center"/>
    </xf>
    <xf numFmtId="0" fontId="0" fillId="0" borderId="10" xfId="0" applyBorder="1"/>
    <xf numFmtId="0" fontId="5" fillId="2" borderId="26" xfId="0" applyFont="1" applyFill="1" applyBorder="1" applyAlignment="1">
      <alignment horizontal="center"/>
    </xf>
    <xf numFmtId="165" fontId="15" fillId="11" borderId="1" xfId="0" applyNumberFormat="1" applyFont="1" applyFill="1" applyBorder="1"/>
    <xf numFmtId="165" fontId="15" fillId="11" borderId="24" xfId="0" applyNumberFormat="1" applyFont="1" applyFill="1" applyBorder="1"/>
    <xf numFmtId="165" fontId="15" fillId="11" borderId="26" xfId="0" applyNumberFormat="1" applyFont="1" applyFill="1" applyBorder="1"/>
    <xf numFmtId="165" fontId="15" fillId="11" borderId="25" xfId="0" applyNumberFormat="1" applyFont="1" applyFill="1" applyBorder="1"/>
    <xf numFmtId="165" fontId="15" fillId="11" borderId="26" xfId="0" applyNumberFormat="1" applyFont="1" applyFill="1" applyBorder="1" applyAlignment="1">
      <alignment horizontal="center"/>
    </xf>
    <xf numFmtId="165" fontId="15" fillId="11" borderId="2" xfId="0" applyNumberFormat="1" applyFont="1" applyFill="1" applyBorder="1"/>
    <xf numFmtId="165" fontId="15" fillId="11" borderId="1" xfId="0" applyNumberFormat="1" applyFont="1" applyFill="1" applyBorder="1" applyAlignment="1">
      <alignment horizontal="right"/>
    </xf>
    <xf numFmtId="165" fontId="15" fillId="11" borderId="11" xfId="0" applyNumberFormat="1" applyFont="1" applyFill="1" applyBorder="1"/>
    <xf numFmtId="165" fontId="15" fillId="11" borderId="10" xfId="0" applyNumberFormat="1" applyFont="1" applyFill="1" applyBorder="1"/>
    <xf numFmtId="165" fontId="15" fillId="11" borderId="32" xfId="0" applyNumberFormat="1" applyFont="1" applyFill="1" applyBorder="1"/>
    <xf numFmtId="165" fontId="15" fillId="11" borderId="4" xfId="0" applyNumberFormat="1" applyFont="1" applyFill="1" applyBorder="1"/>
    <xf numFmtId="165" fontId="15" fillId="11" borderId="27" xfId="0" applyNumberFormat="1" applyFont="1" applyFill="1" applyBorder="1"/>
    <xf numFmtId="165" fontId="15" fillId="11" borderId="37" xfId="0" applyNumberFormat="1" applyFont="1" applyFill="1" applyBorder="1"/>
    <xf numFmtId="165" fontId="15" fillId="11" borderId="38" xfId="0" applyNumberFormat="1" applyFont="1" applyFill="1" applyBorder="1"/>
    <xf numFmtId="165" fontId="15" fillId="11" borderId="38" xfId="0" applyNumberFormat="1" applyFont="1" applyFill="1" applyBorder="1" applyAlignment="1">
      <alignment horizontal="center"/>
    </xf>
    <xf numFmtId="165" fontId="15" fillId="11" borderId="33" xfId="0" applyNumberFormat="1" applyFont="1" applyFill="1" applyBorder="1"/>
    <xf numFmtId="165" fontId="15" fillId="11" borderId="12" xfId="0" applyNumberFormat="1" applyFont="1" applyFill="1" applyBorder="1"/>
    <xf numFmtId="165" fontId="15" fillId="11" borderId="5" xfId="0" applyNumberFormat="1" applyFont="1" applyFill="1" applyBorder="1"/>
    <xf numFmtId="165" fontId="15" fillId="11" borderId="1" xfId="0" applyNumberFormat="1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165" fontId="15" fillId="11" borderId="1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4" fillId="0" borderId="1" xfId="0" applyNumberFormat="1" applyFont="1" applyBorder="1"/>
    <xf numFmtId="165" fontId="15" fillId="0" borderId="0" xfId="0" applyNumberFormat="1" applyFont="1" applyAlignment="1">
      <alignment horizontal="center"/>
    </xf>
    <xf numFmtId="0" fontId="66" fillId="0" borderId="0" xfId="0" applyFont="1"/>
    <xf numFmtId="44" fontId="66" fillId="0" borderId="0" xfId="1" applyFont="1" applyAlignment="1">
      <alignment horizontal="center"/>
    </xf>
    <xf numFmtId="0" fontId="0" fillId="0" borderId="3" xfId="0" applyBorder="1" applyAlignment="1">
      <alignment horizontal="center"/>
    </xf>
    <xf numFmtId="7" fontId="2" fillId="0" borderId="4" xfId="0" applyNumberFormat="1" applyFont="1" applyBorder="1"/>
    <xf numFmtId="7" fontId="2" fillId="0" borderId="1" xfId="0" applyNumberFormat="1" applyFont="1" applyBorder="1" applyAlignment="1">
      <alignment horizontal="center" vertical="center"/>
    </xf>
    <xf numFmtId="165" fontId="15" fillId="13" borderId="1" xfId="0" applyNumberFormat="1" applyFont="1" applyFill="1" applyBorder="1"/>
    <xf numFmtId="165" fontId="15" fillId="13" borderId="24" xfId="0" applyNumberFormat="1" applyFont="1" applyFill="1" applyBorder="1"/>
    <xf numFmtId="165" fontId="15" fillId="13" borderId="26" xfId="0" applyNumberFormat="1" applyFont="1" applyFill="1" applyBorder="1"/>
    <xf numFmtId="165" fontId="15" fillId="13" borderId="4" xfId="0" applyNumberFormat="1" applyFont="1" applyFill="1" applyBorder="1"/>
    <xf numFmtId="165" fontId="15" fillId="13" borderId="25" xfId="0" applyNumberFormat="1" applyFont="1" applyFill="1" applyBorder="1"/>
    <xf numFmtId="165" fontId="15" fillId="13" borderId="26" xfId="0" applyNumberFormat="1" applyFont="1" applyFill="1" applyBorder="1" applyAlignment="1">
      <alignment horizontal="center"/>
    </xf>
    <xf numFmtId="165" fontId="15" fillId="13" borderId="2" xfId="0" applyNumberFormat="1" applyFont="1" applyFill="1" applyBorder="1"/>
    <xf numFmtId="165" fontId="15" fillId="13" borderId="1" xfId="0" applyNumberFormat="1" applyFont="1" applyFill="1" applyBorder="1" applyAlignment="1">
      <alignment horizontal="right"/>
    </xf>
    <xf numFmtId="165" fontId="15" fillId="13" borderId="11" xfId="0" applyNumberFormat="1" applyFont="1" applyFill="1" applyBorder="1"/>
    <xf numFmtId="165" fontId="15" fillId="13" borderId="10" xfId="0" applyNumberFormat="1" applyFont="1" applyFill="1" applyBorder="1"/>
    <xf numFmtId="165" fontId="15" fillId="13" borderId="32" xfId="0" applyNumberFormat="1" applyFont="1" applyFill="1" applyBorder="1"/>
    <xf numFmtId="165" fontId="15" fillId="13" borderId="27" xfId="0" applyNumberFormat="1" applyFont="1" applyFill="1" applyBorder="1"/>
    <xf numFmtId="165" fontId="15" fillId="13" borderId="37" xfId="0" applyNumberFormat="1" applyFont="1" applyFill="1" applyBorder="1"/>
    <xf numFmtId="165" fontId="15" fillId="13" borderId="38" xfId="0" applyNumberFormat="1" applyFont="1" applyFill="1" applyBorder="1"/>
    <xf numFmtId="165" fontId="15" fillId="13" borderId="12" xfId="0" applyNumberFormat="1" applyFont="1" applyFill="1" applyBorder="1"/>
    <xf numFmtId="165" fontId="15" fillId="13" borderId="38" xfId="0" applyNumberFormat="1" applyFont="1" applyFill="1" applyBorder="1" applyAlignment="1">
      <alignment horizontal="center"/>
    </xf>
    <xf numFmtId="165" fontId="15" fillId="13" borderId="33" xfId="0" applyNumberFormat="1" applyFont="1" applyFill="1" applyBorder="1"/>
    <xf numFmtId="165" fontId="15" fillId="13" borderId="5" xfId="0" applyNumberFormat="1" applyFont="1" applyFill="1" applyBorder="1"/>
    <xf numFmtId="165" fontId="15" fillId="13" borderId="1" xfId="0" applyNumberFormat="1" applyFont="1" applyFill="1" applyBorder="1" applyAlignment="1">
      <alignment horizontal="center"/>
    </xf>
    <xf numFmtId="165" fontId="15" fillId="13" borderId="11" xfId="0" applyNumberFormat="1" applyFont="1" applyFill="1" applyBorder="1" applyAlignment="1">
      <alignment horizontal="center"/>
    </xf>
    <xf numFmtId="165" fontId="11" fillId="0" borderId="2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5" fontId="67" fillId="13" borderId="1" xfId="1" applyNumberFormat="1" applyFont="1" applyFill="1" applyBorder="1"/>
    <xf numFmtId="165" fontId="67" fillId="13" borderId="1" xfId="0" applyNumberFormat="1" applyFont="1" applyFill="1" applyBorder="1"/>
    <xf numFmtId="9" fontId="5" fillId="14" borderId="1" xfId="3" applyFont="1" applyFill="1" applyBorder="1"/>
    <xf numFmtId="165" fontId="5" fillId="14" borderId="1" xfId="3" applyNumberFormat="1" applyFont="1" applyFill="1" applyBorder="1"/>
    <xf numFmtId="165" fontId="15" fillId="14" borderId="1" xfId="0" applyNumberFormat="1" applyFont="1" applyFill="1" applyBorder="1"/>
    <xf numFmtId="165" fontId="15" fillId="14" borderId="24" xfId="0" applyNumberFormat="1" applyFont="1" applyFill="1" applyBorder="1"/>
    <xf numFmtId="165" fontId="15" fillId="14" borderId="26" xfId="0" applyNumberFormat="1" applyFont="1" applyFill="1" applyBorder="1"/>
    <xf numFmtId="165" fontId="15" fillId="14" borderId="4" xfId="0" applyNumberFormat="1" applyFont="1" applyFill="1" applyBorder="1"/>
    <xf numFmtId="165" fontId="15" fillId="14" borderId="25" xfId="0" applyNumberFormat="1" applyFont="1" applyFill="1" applyBorder="1"/>
    <xf numFmtId="165" fontId="15" fillId="14" borderId="26" xfId="0" applyNumberFormat="1" applyFont="1" applyFill="1" applyBorder="1" applyAlignment="1">
      <alignment horizontal="center"/>
    </xf>
    <xf numFmtId="165" fontId="15" fillId="14" borderId="2" xfId="0" applyNumberFormat="1" applyFont="1" applyFill="1" applyBorder="1"/>
    <xf numFmtId="165" fontId="15" fillId="14" borderId="1" xfId="0" applyNumberFormat="1" applyFont="1" applyFill="1" applyBorder="1" applyAlignment="1">
      <alignment horizontal="right"/>
    </xf>
    <xf numFmtId="165" fontId="15" fillId="14" borderId="11" xfId="0" applyNumberFormat="1" applyFont="1" applyFill="1" applyBorder="1"/>
    <xf numFmtId="165" fontId="15" fillId="14" borderId="10" xfId="0" applyNumberFormat="1" applyFont="1" applyFill="1" applyBorder="1"/>
    <xf numFmtId="165" fontId="15" fillId="14" borderId="32" xfId="0" applyNumberFormat="1" applyFont="1" applyFill="1" applyBorder="1"/>
    <xf numFmtId="165" fontId="15" fillId="14" borderId="27" xfId="0" applyNumberFormat="1" applyFont="1" applyFill="1" applyBorder="1"/>
    <xf numFmtId="165" fontId="15" fillId="14" borderId="37" xfId="0" applyNumberFormat="1" applyFont="1" applyFill="1" applyBorder="1"/>
    <xf numFmtId="165" fontId="15" fillId="14" borderId="38" xfId="0" applyNumberFormat="1" applyFont="1" applyFill="1" applyBorder="1"/>
    <xf numFmtId="165" fontId="15" fillId="14" borderId="12" xfId="0" applyNumberFormat="1" applyFont="1" applyFill="1" applyBorder="1"/>
    <xf numFmtId="165" fontId="15" fillId="14" borderId="38" xfId="0" applyNumberFormat="1" applyFont="1" applyFill="1" applyBorder="1" applyAlignment="1">
      <alignment horizontal="center"/>
    </xf>
    <xf numFmtId="165" fontId="15" fillId="14" borderId="33" xfId="0" applyNumberFormat="1" applyFont="1" applyFill="1" applyBorder="1"/>
    <xf numFmtId="165" fontId="15" fillId="14" borderId="5" xfId="0" applyNumberFormat="1" applyFont="1" applyFill="1" applyBorder="1"/>
    <xf numFmtId="165" fontId="15" fillId="14" borderId="1" xfId="0" applyNumberFormat="1" applyFont="1" applyFill="1" applyBorder="1" applyAlignment="1">
      <alignment horizontal="center"/>
    </xf>
    <xf numFmtId="165" fontId="15" fillId="14" borderId="11" xfId="0" applyNumberFormat="1" applyFont="1" applyFill="1" applyBorder="1" applyAlignment="1">
      <alignment horizontal="center"/>
    </xf>
    <xf numFmtId="7" fontId="68" fillId="0" borderId="0" xfId="1" applyNumberFormat="1" applyFont="1" applyAlignment="1">
      <alignment horizontal="right"/>
    </xf>
    <xf numFmtId="0" fontId="41" fillId="0" borderId="1" xfId="0" applyFont="1" applyBorder="1" applyAlignment="1">
      <alignment horizontal="center"/>
    </xf>
    <xf numFmtId="0" fontId="69" fillId="12" borderId="1" xfId="0" applyFont="1" applyFill="1" applyBorder="1"/>
    <xf numFmtId="0" fontId="69" fillId="10" borderId="1" xfId="0" applyFont="1" applyFill="1" applyBorder="1"/>
    <xf numFmtId="0" fontId="68" fillId="0" borderId="7" xfId="0" applyFont="1" applyBorder="1" applyAlignment="1">
      <alignment horizontal="right"/>
    </xf>
    <xf numFmtId="2" fontId="41" fillId="12" borderId="1" xfId="0" applyNumberFormat="1" applyFont="1" applyFill="1" applyBorder="1"/>
    <xf numFmtId="2" fontId="41" fillId="4" borderId="1" xfId="0" applyNumberFormat="1" applyFont="1" applyFill="1" applyBorder="1"/>
    <xf numFmtId="7" fontId="2" fillId="0" borderId="0" xfId="0" applyNumberFormat="1" applyFont="1" applyAlignment="1">
      <alignment horizontal="center" vertical="center"/>
    </xf>
    <xf numFmtId="7" fontId="50" fillId="0" borderId="1" xfId="0" applyNumberFormat="1" applyFont="1" applyBorder="1" applyAlignment="1">
      <alignment horizontal="center" vertical="center"/>
    </xf>
    <xf numFmtId="0" fontId="60" fillId="0" borderId="1" xfId="0" applyFont="1" applyBorder="1"/>
    <xf numFmtId="0" fontId="70" fillId="0" borderId="0" xfId="0" applyFont="1" applyAlignment="1">
      <alignment horizontal="center"/>
    </xf>
    <xf numFmtId="0" fontId="70" fillId="0" borderId="0" xfId="0" applyFont="1"/>
    <xf numFmtId="7" fontId="50" fillId="0" borderId="0" xfId="0" applyNumberFormat="1" applyFont="1" applyAlignment="1">
      <alignment horizontal="center" vertical="center"/>
    </xf>
    <xf numFmtId="0" fontId="71" fillId="0" borderId="0" xfId="0" applyFont="1"/>
    <xf numFmtId="165" fontId="71" fillId="0" borderId="0" xfId="0" applyNumberFormat="1" applyFont="1"/>
    <xf numFmtId="165" fontId="71" fillId="0" borderId="0" xfId="1" applyNumberFormat="1" applyFont="1" applyFill="1" applyBorder="1" applyAlignment="1"/>
    <xf numFmtId="165" fontId="72" fillId="0" borderId="0" xfId="0" applyNumberFormat="1" applyFont="1"/>
    <xf numFmtId="2" fontId="13" fillId="2" borderId="11" xfId="0" applyNumberFormat="1" applyFont="1" applyFill="1" applyBorder="1" applyAlignment="1">
      <alignment horizontal="center"/>
    </xf>
    <xf numFmtId="2" fontId="13" fillId="2" borderId="10" xfId="0" applyNumberFormat="1" applyFont="1" applyFill="1" applyBorder="1" applyAlignment="1">
      <alignment horizontal="center"/>
    </xf>
    <xf numFmtId="2" fontId="13" fillId="10" borderId="10" xfId="0" applyNumberFormat="1" applyFon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2" fontId="0" fillId="12" borderId="1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65" fontId="5" fillId="15" borderId="25" xfId="0" applyNumberFormat="1" applyFont="1" applyFill="1" applyBorder="1" applyAlignment="1">
      <alignment horizontal="center"/>
    </xf>
    <xf numFmtId="0" fontId="5" fillId="15" borderId="25" xfId="0" applyFont="1" applyFill="1" applyBorder="1"/>
    <xf numFmtId="0" fontId="7" fillId="15" borderId="25" xfId="0" applyFont="1" applyFill="1" applyBorder="1" applyAlignment="1">
      <alignment horizontal="center"/>
    </xf>
    <xf numFmtId="165" fontId="25" fillId="15" borderId="25" xfId="1" applyNumberFormat="1" applyFont="1" applyFill="1" applyBorder="1" applyAlignment="1"/>
    <xf numFmtId="165" fontId="25" fillId="15" borderId="39" xfId="1" applyNumberFormat="1" applyFont="1" applyFill="1" applyBorder="1" applyAlignment="1"/>
    <xf numFmtId="165" fontId="5" fillId="15" borderId="3" xfId="0" applyNumberFormat="1" applyFont="1" applyFill="1" applyBorder="1" applyAlignment="1">
      <alignment horizontal="center"/>
    </xf>
    <xf numFmtId="0" fontId="5" fillId="15" borderId="3" xfId="0" applyFont="1" applyFill="1" applyBorder="1"/>
    <xf numFmtId="49" fontId="7" fillId="15" borderId="3" xfId="0" applyNumberFormat="1" applyFont="1" applyFill="1" applyBorder="1" applyAlignment="1">
      <alignment horizontal="center"/>
    </xf>
    <xf numFmtId="165" fontId="25" fillId="15" borderId="3" xfId="1" applyNumberFormat="1" applyFont="1" applyFill="1" applyBorder="1" applyAlignment="1">
      <alignment horizontal="center"/>
    </xf>
    <xf numFmtId="165" fontId="7" fillId="15" borderId="3" xfId="0" applyNumberFormat="1" applyFont="1" applyFill="1" applyBorder="1" applyAlignment="1">
      <alignment horizontal="center"/>
    </xf>
    <xf numFmtId="165" fontId="5" fillId="15" borderId="2" xfId="0" applyNumberFormat="1" applyFont="1" applyFill="1" applyBorder="1" applyAlignment="1">
      <alignment horizontal="center"/>
    </xf>
    <xf numFmtId="0" fontId="5" fillId="15" borderId="2" xfId="0" applyFont="1" applyFill="1" applyBorder="1"/>
    <xf numFmtId="0" fontId="7" fillId="15" borderId="2" xfId="0" applyFont="1" applyFill="1" applyBorder="1" applyAlignment="1">
      <alignment horizontal="center"/>
    </xf>
    <xf numFmtId="165" fontId="25" fillId="15" borderId="2" xfId="1" applyNumberFormat="1" applyFont="1" applyFill="1" applyBorder="1" applyAlignment="1"/>
    <xf numFmtId="165" fontId="25" fillId="15" borderId="27" xfId="1" applyNumberFormat="1" applyFont="1" applyFill="1" applyBorder="1" applyAlignment="1"/>
    <xf numFmtId="49" fontId="7" fillId="15" borderId="3" xfId="0" applyNumberFormat="1" applyFont="1" applyFill="1" applyBorder="1"/>
    <xf numFmtId="165" fontId="7" fillId="15" borderId="3" xfId="0" applyNumberFormat="1" applyFont="1" applyFill="1" applyBorder="1"/>
    <xf numFmtId="0" fontId="15" fillId="7" borderId="1" xfId="0" applyFont="1" applyFill="1" applyBorder="1" applyAlignment="1">
      <alignment horizontal="center"/>
    </xf>
    <xf numFmtId="165" fontId="40" fillId="7" borderId="1" xfId="0" applyNumberFormat="1" applyFont="1" applyFill="1" applyBorder="1"/>
    <xf numFmtId="165" fontId="40" fillId="7" borderId="1" xfId="1" applyNumberFormat="1" applyFont="1" applyFill="1" applyBorder="1" applyAlignment="1"/>
    <xf numFmtId="165" fontId="40" fillId="7" borderId="1" xfId="0" applyNumberFormat="1" applyFont="1" applyFill="1" applyBorder="1" applyAlignment="1">
      <alignment horizontal="center"/>
    </xf>
    <xf numFmtId="0" fontId="15" fillId="7" borderId="26" xfId="0" applyFont="1" applyFill="1" applyBorder="1" applyAlignment="1">
      <alignment horizontal="center"/>
    </xf>
    <xf numFmtId="0" fontId="15" fillId="7" borderId="2" xfId="0" applyFont="1" applyFill="1" applyBorder="1" applyAlignment="1">
      <alignment horizontal="center"/>
    </xf>
    <xf numFmtId="165" fontId="40" fillId="7" borderId="26" xfId="0" applyNumberFormat="1" applyFont="1" applyFill="1" applyBorder="1" applyAlignment="1">
      <alignment horizontal="center"/>
    </xf>
    <xf numFmtId="165" fontId="40" fillId="7" borderId="25" xfId="0" applyNumberFormat="1" applyFont="1" applyFill="1" applyBorder="1" applyAlignment="1">
      <alignment horizontal="center"/>
    </xf>
    <xf numFmtId="0" fontId="15" fillId="7" borderId="25" xfId="0" applyFont="1" applyFill="1" applyBorder="1" applyAlignment="1">
      <alignment horizontal="center"/>
    </xf>
    <xf numFmtId="165" fontId="63" fillId="5" borderId="0" xfId="0" applyNumberFormat="1" applyFont="1" applyFill="1" applyAlignment="1">
      <alignment horizontal="center"/>
    </xf>
    <xf numFmtId="44" fontId="0" fillId="10" borderId="0" xfId="0" applyNumberFormat="1" applyFill="1"/>
    <xf numFmtId="165" fontId="67" fillId="11" borderId="1" xfId="0" applyNumberFormat="1" applyFont="1" applyFill="1" applyBorder="1"/>
    <xf numFmtId="165" fontId="7" fillId="13" borderId="4" xfId="0" applyNumberFormat="1" applyFont="1" applyFill="1" applyBorder="1"/>
    <xf numFmtId="165" fontId="7" fillId="13" borderId="1" xfId="1" applyNumberFormat="1" applyFont="1" applyFill="1" applyBorder="1" applyAlignment="1"/>
    <xf numFmtId="165" fontId="7" fillId="13" borderId="1" xfId="0" applyNumberFormat="1" applyFont="1" applyFill="1" applyBorder="1"/>
    <xf numFmtId="165" fontId="7" fillId="13" borderId="2" xfId="0" applyNumberFormat="1" applyFont="1" applyFill="1" applyBorder="1" applyAlignment="1">
      <alignment horizontal="center"/>
    </xf>
    <xf numFmtId="165" fontId="7" fillId="13" borderId="26" xfId="0" applyNumberFormat="1" applyFont="1" applyFill="1" applyBorder="1"/>
    <xf numFmtId="165" fontId="7" fillId="13" borderId="2" xfId="0" applyNumberFormat="1" applyFont="1" applyFill="1" applyBorder="1"/>
    <xf numFmtId="0" fontId="15" fillId="13" borderId="4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15" fillId="13" borderId="2" xfId="0" applyFont="1" applyFill="1" applyBorder="1" applyAlignment="1">
      <alignment horizontal="center"/>
    </xf>
    <xf numFmtId="0" fontId="15" fillId="13" borderId="25" xfId="0" applyFont="1" applyFill="1" applyBorder="1" applyAlignment="1">
      <alignment horizontal="center"/>
    </xf>
    <xf numFmtId="165" fontId="7" fillId="13" borderId="25" xfId="0" applyNumberFormat="1" applyFont="1" applyFill="1" applyBorder="1"/>
    <xf numFmtId="0" fontId="24" fillId="0" borderId="0" xfId="0" applyFont="1" applyAlignment="1">
      <alignment horizontal="center"/>
    </xf>
    <xf numFmtId="0" fontId="73" fillId="0" borderId="0" xfId="0" applyFont="1"/>
    <xf numFmtId="0" fontId="73" fillId="0" borderId="0" xfId="0" applyFont="1" applyAlignment="1">
      <alignment horizontal="center"/>
    </xf>
    <xf numFmtId="7" fontId="73" fillId="0" borderId="0" xfId="0" applyNumberFormat="1" applyFont="1" applyAlignment="1">
      <alignment horizontal="center"/>
    </xf>
    <xf numFmtId="0" fontId="74" fillId="0" borderId="0" xfId="0" applyFont="1" applyAlignment="1">
      <alignment wrapText="1"/>
    </xf>
    <xf numFmtId="9" fontId="13" fillId="12" borderId="1" xfId="3" applyFont="1" applyFill="1" applyBorder="1"/>
    <xf numFmtId="44" fontId="7" fillId="16" borderId="1" xfId="0" applyNumberFormat="1" applyFont="1" applyFill="1" applyBorder="1"/>
    <xf numFmtId="44" fontId="75" fillId="12" borderId="1" xfId="0" applyNumberFormat="1" applyFont="1" applyFill="1" applyBorder="1"/>
    <xf numFmtId="44" fontId="75" fillId="16" borderId="1" xfId="0" applyNumberFormat="1" applyFont="1" applyFill="1" applyBorder="1"/>
    <xf numFmtId="9" fontId="13" fillId="2" borderId="11" xfId="3" applyFont="1" applyFill="1" applyBorder="1" applyAlignment="1">
      <alignment horizontal="center"/>
    </xf>
    <xf numFmtId="9" fontId="7" fillId="8" borderId="10" xfId="3" applyFont="1" applyFill="1" applyBorder="1"/>
    <xf numFmtId="9" fontId="5" fillId="8" borderId="10" xfId="0" applyNumberFormat="1" applyFont="1" applyFill="1" applyBorder="1" applyAlignment="1">
      <alignment horizontal="center"/>
    </xf>
    <xf numFmtId="9" fontId="7" fillId="10" borderId="10" xfId="3" applyFont="1" applyFill="1" applyBorder="1"/>
    <xf numFmtId="44" fontId="0" fillId="8" borderId="10" xfId="0" applyNumberFormat="1" applyFill="1" applyBorder="1"/>
    <xf numFmtId="0" fontId="13" fillId="2" borderId="6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31" xfId="0" applyFont="1" applyFill="1" applyBorder="1" applyAlignment="1">
      <alignment horizontal="center"/>
    </xf>
    <xf numFmtId="0" fontId="7" fillId="2" borderId="8" xfId="0" applyFont="1" applyFill="1" applyBorder="1"/>
    <xf numFmtId="44" fontId="7" fillId="8" borderId="10" xfId="0" applyNumberFormat="1" applyFont="1" applyFill="1" applyBorder="1"/>
    <xf numFmtId="0" fontId="13" fillId="2" borderId="13" xfId="0" applyFont="1" applyFill="1" applyBorder="1"/>
    <xf numFmtId="0" fontId="7" fillId="2" borderId="31" xfId="0" applyFont="1" applyFill="1" applyBorder="1" applyAlignment="1">
      <alignment horizontal="center"/>
    </xf>
    <xf numFmtId="8" fontId="7" fillId="0" borderId="0" xfId="1" applyNumberFormat="1" applyFont="1" applyAlignment="1">
      <alignment horizontal="right"/>
    </xf>
    <xf numFmtId="0" fontId="5" fillId="10" borderId="0" xfId="3" applyNumberFormat="1" applyFont="1" applyFill="1"/>
    <xf numFmtId="0" fontId="5" fillId="0" borderId="0" xfId="3" applyNumberFormat="1" applyFont="1"/>
    <xf numFmtId="0" fontId="0" fillId="6" borderId="2" xfId="0" applyFill="1" applyBorder="1"/>
    <xf numFmtId="0" fontId="7" fillId="6" borderId="31" xfId="0" applyFont="1" applyFill="1" applyBorder="1"/>
    <xf numFmtId="0" fontId="27" fillId="6" borderId="10" xfId="0" applyFont="1" applyFill="1" applyBorder="1"/>
    <xf numFmtId="0" fontId="5" fillId="8" borderId="10" xfId="0" applyFont="1" applyFill="1" applyBorder="1"/>
    <xf numFmtId="0" fontId="13" fillId="10" borderId="0" xfId="0" applyFont="1" applyFill="1"/>
    <xf numFmtId="0" fontId="7" fillId="10" borderId="0" xfId="0" applyFont="1" applyFill="1"/>
    <xf numFmtId="0" fontId="13" fillId="10" borderId="0" xfId="0" applyFont="1" applyFill="1" applyAlignment="1">
      <alignment horizontal="center"/>
    </xf>
    <xf numFmtId="0" fontId="7" fillId="2" borderId="6" xfId="0" applyFont="1" applyFill="1" applyBorder="1"/>
    <xf numFmtId="0" fontId="0" fillId="6" borderId="10" xfId="0" applyFill="1" applyBorder="1"/>
    <xf numFmtId="0" fontId="13" fillId="10" borderId="11" xfId="0" applyFont="1" applyFill="1" applyBorder="1"/>
    <xf numFmtId="0" fontId="13" fillId="10" borderId="12" xfId="0" applyFont="1" applyFill="1" applyBorder="1"/>
    <xf numFmtId="0" fontId="7" fillId="10" borderId="31" xfId="0" applyFont="1" applyFill="1" applyBorder="1"/>
    <xf numFmtId="0" fontId="7" fillId="10" borderId="6" xfId="0" applyFont="1" applyFill="1" applyBorder="1"/>
    <xf numFmtId="0" fontId="0" fillId="10" borderId="10" xfId="0" applyFill="1" applyBorder="1"/>
    <xf numFmtId="0" fontId="27" fillId="10" borderId="10" xfId="0" applyFont="1" applyFill="1" applyBorder="1"/>
    <xf numFmtId="165" fontId="67" fillId="14" borderId="1" xfId="0" applyNumberFormat="1" applyFont="1" applyFill="1" applyBorder="1"/>
    <xf numFmtId="44" fontId="7" fillId="10" borderId="9" xfId="1" applyFont="1" applyFill="1" applyBorder="1"/>
    <xf numFmtId="0" fontId="7" fillId="2" borderId="9" xfId="0" applyFont="1" applyFill="1" applyBorder="1"/>
    <xf numFmtId="44" fontId="27" fillId="10" borderId="10" xfId="0" applyNumberFormat="1" applyFont="1" applyFill="1" applyBorder="1"/>
    <xf numFmtId="44" fontId="7" fillId="10" borderId="1" xfId="0" applyNumberFormat="1" applyFont="1" applyFill="1" applyBorder="1"/>
    <xf numFmtId="0" fontId="5" fillId="9" borderId="0" xfId="0" applyFont="1" applyFill="1"/>
    <xf numFmtId="44" fontId="5" fillId="9" borderId="1" xfId="0" applyNumberFormat="1" applyFont="1" applyFill="1" applyBorder="1"/>
    <xf numFmtId="44" fontId="27" fillId="9" borderId="10" xfId="0" applyNumberFormat="1" applyFont="1" applyFill="1" applyBorder="1"/>
    <xf numFmtId="0" fontId="0" fillId="10" borderId="2" xfId="0" applyFill="1" applyBorder="1"/>
    <xf numFmtId="44" fontId="5" fillId="10" borderId="1" xfId="1" applyFont="1" applyFill="1" applyBorder="1"/>
    <xf numFmtId="44" fontId="5" fillId="10" borderId="1" xfId="0" applyNumberFormat="1" applyFont="1" applyFill="1" applyBorder="1"/>
    <xf numFmtId="44" fontId="0" fillId="0" borderId="0" xfId="0" applyNumberFormat="1"/>
    <xf numFmtId="0" fontId="7" fillId="2" borderId="6" xfId="0" applyFont="1" applyFill="1" applyBorder="1" applyAlignment="1">
      <alignment horizontal="center"/>
    </xf>
    <xf numFmtId="0" fontId="13" fillId="10" borderId="11" xfId="0" applyFont="1" applyFill="1" applyBorder="1" applyAlignment="1">
      <alignment horizontal="center"/>
    </xf>
    <xf numFmtId="0" fontId="7" fillId="10" borderId="5" xfId="0" applyFont="1" applyFill="1" applyBorder="1" applyAlignment="1">
      <alignment horizontal="center"/>
    </xf>
    <xf numFmtId="0" fontId="13" fillId="10" borderId="14" xfId="0" applyFont="1" applyFill="1" applyBorder="1" applyAlignment="1">
      <alignment horizontal="center"/>
    </xf>
    <xf numFmtId="0" fontId="27" fillId="10" borderId="7" xfId="0" applyFont="1" applyFill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10" borderId="10" xfId="0" applyFont="1" applyFill="1" applyBorder="1" applyAlignment="1">
      <alignment horizontal="center"/>
    </xf>
    <xf numFmtId="44" fontId="27" fillId="9" borderId="1" xfId="0" applyNumberFormat="1" applyFont="1" applyFill="1" applyBorder="1"/>
    <xf numFmtId="0" fontId="13" fillId="2" borderId="0" xfId="0" applyFont="1" applyFill="1"/>
    <xf numFmtId="44" fontId="0" fillId="12" borderId="0" xfId="0" applyNumberFormat="1" applyFill="1"/>
    <xf numFmtId="44" fontId="0" fillId="6" borderId="2" xfId="0" applyNumberFormat="1" applyFill="1" applyBorder="1"/>
    <xf numFmtId="44" fontId="0" fillId="6" borderId="1" xfId="0" applyNumberFormat="1" applyFill="1" applyBorder="1"/>
    <xf numFmtId="9" fontId="5" fillId="9" borderId="1" xfId="3" applyFont="1" applyFill="1" applyBorder="1"/>
    <xf numFmtId="9" fontId="13" fillId="9" borderId="1" xfId="3" applyFont="1" applyFill="1" applyBorder="1"/>
    <xf numFmtId="165" fontId="5" fillId="9" borderId="1" xfId="3" applyNumberFormat="1" applyFont="1" applyFill="1" applyBorder="1"/>
    <xf numFmtId="9" fontId="13" fillId="9" borderId="11" xfId="3" applyFont="1" applyFill="1" applyBorder="1"/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FF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dvanced%20Department%20Pricing%20Structu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dvanced%20DepaCtment%20PCicing%20StCuctu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Analysis-Total Business"/>
      <sheetName val="Artwork Timing"/>
      <sheetName val="Production Timing"/>
      <sheetName val="Cost Analysis-Emb"/>
      <sheetName val="Costs per Hr-Mn-Sec"/>
      <sheetName val="Production Times "/>
      <sheetName val="Price Prep Sheet"/>
      <sheetName val="Retail Emb Price List"/>
      <sheetName val="Wholesale Emb Price List"/>
      <sheetName val="Corporate Emb Price List"/>
      <sheetName val="Corporate Prod-Emb Price List"/>
      <sheetName val="Instructions"/>
      <sheetName val="Emb Machine Schedule"/>
    </sheetNames>
    <sheetDataSet>
      <sheetData sheetId="0"/>
      <sheetData sheetId="1"/>
      <sheetData sheetId="2"/>
      <sheetData sheetId="3"/>
      <sheetData sheetId="4">
        <row r="5">
          <cell r="F5">
            <v>1.9057755456349208</v>
          </cell>
        </row>
      </sheetData>
      <sheetData sheetId="5">
        <row r="6">
          <cell r="D6">
            <v>0.38237500000000002</v>
          </cell>
        </row>
        <row r="10">
          <cell r="D10">
            <v>0.12138888888888891</v>
          </cell>
        </row>
        <row r="12">
          <cell r="D12">
            <v>0.49162500000000003</v>
          </cell>
        </row>
      </sheetData>
      <sheetData sheetId="6">
        <row r="4">
          <cell r="AC4">
            <v>40.818260075644837</v>
          </cell>
        </row>
        <row r="5">
          <cell r="AC5">
            <v>11.677468441891948</v>
          </cell>
        </row>
        <row r="6">
          <cell r="AC6">
            <v>7.3493727704406417</v>
          </cell>
        </row>
        <row r="7">
          <cell r="AC7">
            <v>6.1582630544188168</v>
          </cell>
        </row>
        <row r="8">
          <cell r="AC8">
            <v>5.562708196407903</v>
          </cell>
        </row>
        <row r="9">
          <cell r="AC9">
            <v>5.3641899104042663</v>
          </cell>
        </row>
        <row r="11">
          <cell r="AC11">
            <v>58.428127759176604</v>
          </cell>
        </row>
        <row r="12">
          <cell r="AC12">
            <v>13.364476836350862</v>
          </cell>
        </row>
        <row r="13">
          <cell r="AC13">
            <v>8.8581117440682871</v>
          </cell>
        </row>
        <row r="14">
          <cell r="AC14">
            <v>7.0714471700355501</v>
          </cell>
        </row>
        <row r="15">
          <cell r="AC15">
            <v>6.1781148830191803</v>
          </cell>
        </row>
        <row r="17">
          <cell r="AC17">
            <v>5.5825600250082683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ice PCep She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5"/>
  <sheetViews>
    <sheetView workbookViewId="0">
      <selection activeCell="C5" sqref="C5"/>
    </sheetView>
  </sheetViews>
  <sheetFormatPr defaultRowHeight="14.4" x14ac:dyDescent="0.3"/>
  <cols>
    <col min="1" max="1" width="11.33203125" bestFit="1" customWidth="1"/>
    <col min="2" max="2" width="17.6640625" bestFit="1" customWidth="1"/>
    <col min="3" max="3" width="24.33203125" customWidth="1"/>
    <col min="4" max="4" width="9.44140625" customWidth="1"/>
    <col min="5" max="5" width="16.6640625" customWidth="1"/>
    <col min="6" max="6" width="9.6640625" bestFit="1" customWidth="1"/>
    <col min="7" max="7" width="19.109375" bestFit="1" customWidth="1"/>
    <col min="8" max="8" width="9.6640625" bestFit="1" customWidth="1"/>
    <col min="9" max="9" width="14.5546875" customWidth="1"/>
    <col min="10" max="10" width="9.6640625" bestFit="1" customWidth="1"/>
    <col min="11" max="11" width="14.33203125" customWidth="1"/>
    <col min="12" max="12" width="8.33203125" customWidth="1"/>
    <col min="13" max="13" width="13.88671875" customWidth="1"/>
    <col min="14" max="14" width="11.5546875" bestFit="1" customWidth="1"/>
    <col min="15" max="15" width="14" customWidth="1"/>
  </cols>
  <sheetData>
    <row r="2" spans="1:15" ht="21" x14ac:dyDescent="0.4">
      <c r="A2" s="283" t="s">
        <v>256</v>
      </c>
      <c r="B2" s="284"/>
      <c r="C2" s="284"/>
      <c r="D2" s="353">
        <f>$D$16</f>
        <v>0.66666666666666663</v>
      </c>
      <c r="E2" s="284"/>
      <c r="F2" s="353">
        <f>$F$16</f>
        <v>0.16666666666666666</v>
      </c>
      <c r="G2" s="284"/>
      <c r="H2" s="353">
        <f>$H$16</f>
        <v>0.16666666666666666</v>
      </c>
      <c r="I2" s="284"/>
      <c r="J2" s="353">
        <f>$J$16</f>
        <v>0</v>
      </c>
      <c r="K2" s="284"/>
      <c r="L2" s="353">
        <f>$L$16</f>
        <v>0</v>
      </c>
      <c r="M2" s="284"/>
      <c r="N2" s="353">
        <f>$N$16</f>
        <v>0</v>
      </c>
      <c r="O2" s="285"/>
    </row>
    <row r="3" spans="1:15" x14ac:dyDescent="0.3">
      <c r="A3" s="14" t="s">
        <v>159</v>
      </c>
      <c r="B3" s="170" t="s">
        <v>160</v>
      </c>
      <c r="C3" s="170" t="s">
        <v>161</v>
      </c>
      <c r="D3" s="170" t="s">
        <v>162</v>
      </c>
      <c r="E3" s="170" t="s">
        <v>246</v>
      </c>
      <c r="F3" s="170" t="s">
        <v>162</v>
      </c>
      <c r="G3" s="170" t="s">
        <v>349</v>
      </c>
      <c r="H3" s="170" t="s">
        <v>162</v>
      </c>
      <c r="I3" s="170" t="s">
        <v>163</v>
      </c>
      <c r="J3" s="170" t="s">
        <v>162</v>
      </c>
      <c r="K3" s="170" t="s">
        <v>503</v>
      </c>
      <c r="L3" s="170" t="s">
        <v>162</v>
      </c>
      <c r="M3" s="170" t="s">
        <v>164</v>
      </c>
      <c r="N3" s="170" t="s">
        <v>162</v>
      </c>
      <c r="O3" s="170" t="s">
        <v>140</v>
      </c>
    </row>
    <row r="4" spans="1:15" x14ac:dyDescent="0.3">
      <c r="A4" s="14" t="s">
        <v>165</v>
      </c>
      <c r="B4" s="346">
        <v>6000</v>
      </c>
      <c r="C4" s="346">
        <v>4000</v>
      </c>
      <c r="D4" s="171">
        <f>C4/B4</f>
        <v>0.66666666666666663</v>
      </c>
      <c r="E4" s="346">
        <v>1000</v>
      </c>
      <c r="F4" s="171">
        <f t="shared" ref="F4:F15" si="0">E4/B4</f>
        <v>0.16666666666666666</v>
      </c>
      <c r="G4" s="346">
        <v>1000</v>
      </c>
      <c r="H4" s="171">
        <f>G4/B4</f>
        <v>0.16666666666666666</v>
      </c>
      <c r="I4" s="346">
        <v>0</v>
      </c>
      <c r="J4" s="171">
        <f>I4/B4</f>
        <v>0</v>
      </c>
      <c r="K4" s="346">
        <v>0</v>
      </c>
      <c r="L4" s="171">
        <f>K4/B4</f>
        <v>0</v>
      </c>
      <c r="M4" s="346">
        <v>0</v>
      </c>
      <c r="N4" s="171">
        <f>M4/B4</f>
        <v>0</v>
      </c>
      <c r="O4" s="345">
        <f>C4+E4+G4+I4+K4+M4</f>
        <v>6000</v>
      </c>
    </row>
    <row r="5" spans="1:15" x14ac:dyDescent="0.3">
      <c r="A5" s="14" t="s">
        <v>166</v>
      </c>
      <c r="B5" s="346">
        <v>6000</v>
      </c>
      <c r="C5" s="346">
        <v>4000</v>
      </c>
      <c r="D5" s="171">
        <f t="shared" ref="D5:D15" si="1">C5/B5</f>
        <v>0.66666666666666663</v>
      </c>
      <c r="E5" s="346">
        <v>1000</v>
      </c>
      <c r="F5" s="171">
        <f t="shared" si="0"/>
        <v>0.16666666666666666</v>
      </c>
      <c r="G5" s="346">
        <v>1000</v>
      </c>
      <c r="H5" s="171">
        <f t="shared" ref="H5:H15" si="2">G5/B5</f>
        <v>0.16666666666666666</v>
      </c>
      <c r="I5" s="346">
        <v>0</v>
      </c>
      <c r="J5" s="171">
        <f t="shared" ref="J5:J15" si="3">I5/B5</f>
        <v>0</v>
      </c>
      <c r="K5" s="346">
        <v>0</v>
      </c>
      <c r="L5" s="171">
        <f t="shared" ref="L5:L15" si="4">K5/B5</f>
        <v>0</v>
      </c>
      <c r="M5" s="346">
        <v>0</v>
      </c>
      <c r="N5" s="171">
        <f t="shared" ref="N5:N15" si="5">M5/B5</f>
        <v>0</v>
      </c>
      <c r="O5" s="345">
        <f t="shared" ref="O5:O15" si="6">C5+E5+G5+I5+K5+M5</f>
        <v>6000</v>
      </c>
    </row>
    <row r="6" spans="1:15" x14ac:dyDescent="0.3">
      <c r="A6" s="14" t="s">
        <v>167</v>
      </c>
      <c r="B6" s="346">
        <v>6000</v>
      </c>
      <c r="C6" s="346">
        <v>4000</v>
      </c>
      <c r="D6" s="171">
        <f t="shared" si="1"/>
        <v>0.66666666666666663</v>
      </c>
      <c r="E6" s="346">
        <v>1000</v>
      </c>
      <c r="F6" s="171">
        <f t="shared" si="0"/>
        <v>0.16666666666666666</v>
      </c>
      <c r="G6" s="346">
        <v>1000</v>
      </c>
      <c r="H6" s="171">
        <f t="shared" si="2"/>
        <v>0.16666666666666666</v>
      </c>
      <c r="I6" s="346">
        <v>0</v>
      </c>
      <c r="J6" s="171">
        <f t="shared" si="3"/>
        <v>0</v>
      </c>
      <c r="K6" s="346">
        <v>0</v>
      </c>
      <c r="L6" s="171">
        <f t="shared" si="4"/>
        <v>0</v>
      </c>
      <c r="M6" s="346">
        <v>0</v>
      </c>
      <c r="N6" s="171">
        <f t="shared" si="5"/>
        <v>0</v>
      </c>
      <c r="O6" s="345">
        <f t="shared" si="6"/>
        <v>6000</v>
      </c>
    </row>
    <row r="7" spans="1:15" x14ac:dyDescent="0.3">
      <c r="A7" s="14" t="s">
        <v>168</v>
      </c>
      <c r="B7" s="346">
        <v>6000</v>
      </c>
      <c r="C7" s="346">
        <v>4000</v>
      </c>
      <c r="D7" s="171">
        <f t="shared" si="1"/>
        <v>0.66666666666666663</v>
      </c>
      <c r="E7" s="346">
        <v>1000</v>
      </c>
      <c r="F7" s="171">
        <f t="shared" si="0"/>
        <v>0.16666666666666666</v>
      </c>
      <c r="G7" s="346">
        <v>1000</v>
      </c>
      <c r="H7" s="171">
        <f t="shared" si="2"/>
        <v>0.16666666666666666</v>
      </c>
      <c r="I7" s="346">
        <v>0</v>
      </c>
      <c r="J7" s="171">
        <f t="shared" si="3"/>
        <v>0</v>
      </c>
      <c r="K7" s="346">
        <v>0</v>
      </c>
      <c r="L7" s="171">
        <f t="shared" si="4"/>
        <v>0</v>
      </c>
      <c r="M7" s="346">
        <v>0</v>
      </c>
      <c r="N7" s="171">
        <f t="shared" si="5"/>
        <v>0</v>
      </c>
      <c r="O7" s="345">
        <f t="shared" si="6"/>
        <v>6000</v>
      </c>
    </row>
    <row r="8" spans="1:15" x14ac:dyDescent="0.3">
      <c r="A8" s="14" t="s">
        <v>169</v>
      </c>
      <c r="B8" s="346">
        <v>6000</v>
      </c>
      <c r="C8" s="346">
        <v>4000</v>
      </c>
      <c r="D8" s="171">
        <f t="shared" si="1"/>
        <v>0.66666666666666663</v>
      </c>
      <c r="E8" s="346">
        <v>1000</v>
      </c>
      <c r="F8" s="171">
        <f t="shared" si="0"/>
        <v>0.16666666666666666</v>
      </c>
      <c r="G8" s="346">
        <v>1000</v>
      </c>
      <c r="H8" s="171">
        <f t="shared" si="2"/>
        <v>0.16666666666666666</v>
      </c>
      <c r="I8" s="346">
        <v>0</v>
      </c>
      <c r="J8" s="171">
        <f t="shared" si="3"/>
        <v>0</v>
      </c>
      <c r="K8" s="346">
        <v>0</v>
      </c>
      <c r="L8" s="171">
        <f t="shared" si="4"/>
        <v>0</v>
      </c>
      <c r="M8" s="346">
        <v>0</v>
      </c>
      <c r="N8" s="171">
        <f t="shared" si="5"/>
        <v>0</v>
      </c>
      <c r="O8" s="345">
        <f t="shared" si="6"/>
        <v>6000</v>
      </c>
    </row>
    <row r="9" spans="1:15" x14ac:dyDescent="0.3">
      <c r="A9" s="14" t="s">
        <v>170</v>
      </c>
      <c r="B9" s="346">
        <v>6000</v>
      </c>
      <c r="C9" s="346">
        <v>4000</v>
      </c>
      <c r="D9" s="171">
        <f t="shared" si="1"/>
        <v>0.66666666666666663</v>
      </c>
      <c r="E9" s="346">
        <v>1000</v>
      </c>
      <c r="F9" s="171">
        <f t="shared" si="0"/>
        <v>0.16666666666666666</v>
      </c>
      <c r="G9" s="346">
        <v>1000</v>
      </c>
      <c r="H9" s="171">
        <f t="shared" si="2"/>
        <v>0.16666666666666666</v>
      </c>
      <c r="I9" s="346">
        <v>0</v>
      </c>
      <c r="J9" s="171">
        <f t="shared" si="3"/>
        <v>0</v>
      </c>
      <c r="K9" s="346">
        <v>0</v>
      </c>
      <c r="L9" s="171">
        <f t="shared" si="4"/>
        <v>0</v>
      </c>
      <c r="M9" s="346">
        <v>0</v>
      </c>
      <c r="N9" s="171">
        <f t="shared" si="5"/>
        <v>0</v>
      </c>
      <c r="O9" s="345">
        <f t="shared" si="6"/>
        <v>6000</v>
      </c>
    </row>
    <row r="10" spans="1:15" x14ac:dyDescent="0.3">
      <c r="A10" s="14" t="s">
        <v>171</v>
      </c>
      <c r="B10" s="346">
        <v>6000</v>
      </c>
      <c r="C10" s="346">
        <v>4000</v>
      </c>
      <c r="D10" s="171">
        <f t="shared" si="1"/>
        <v>0.66666666666666663</v>
      </c>
      <c r="E10" s="346">
        <v>1000</v>
      </c>
      <c r="F10" s="171">
        <f t="shared" si="0"/>
        <v>0.16666666666666666</v>
      </c>
      <c r="G10" s="346">
        <v>1000</v>
      </c>
      <c r="H10" s="171">
        <f t="shared" si="2"/>
        <v>0.16666666666666666</v>
      </c>
      <c r="I10" s="346">
        <v>0</v>
      </c>
      <c r="J10" s="171">
        <f t="shared" si="3"/>
        <v>0</v>
      </c>
      <c r="K10" s="346">
        <v>0</v>
      </c>
      <c r="L10" s="171">
        <f t="shared" si="4"/>
        <v>0</v>
      </c>
      <c r="M10" s="346">
        <v>0</v>
      </c>
      <c r="N10" s="171">
        <f t="shared" si="5"/>
        <v>0</v>
      </c>
      <c r="O10" s="345">
        <f t="shared" si="6"/>
        <v>6000</v>
      </c>
    </row>
    <row r="11" spans="1:15" x14ac:dyDescent="0.3">
      <c r="A11" s="14" t="s">
        <v>172</v>
      </c>
      <c r="B11" s="346">
        <v>6000</v>
      </c>
      <c r="C11" s="346">
        <v>4000</v>
      </c>
      <c r="D11" s="171">
        <f t="shared" si="1"/>
        <v>0.66666666666666663</v>
      </c>
      <c r="E11" s="346">
        <v>1000</v>
      </c>
      <c r="F11" s="171">
        <f t="shared" si="0"/>
        <v>0.16666666666666666</v>
      </c>
      <c r="G11" s="346">
        <v>1000</v>
      </c>
      <c r="H11" s="171">
        <f t="shared" si="2"/>
        <v>0.16666666666666666</v>
      </c>
      <c r="I11" s="346">
        <v>0</v>
      </c>
      <c r="J11" s="171">
        <f t="shared" si="3"/>
        <v>0</v>
      </c>
      <c r="K11" s="346">
        <v>0</v>
      </c>
      <c r="L11" s="171">
        <f t="shared" si="4"/>
        <v>0</v>
      </c>
      <c r="M11" s="346">
        <v>0</v>
      </c>
      <c r="N11" s="171">
        <f t="shared" si="5"/>
        <v>0</v>
      </c>
      <c r="O11" s="345">
        <f t="shared" si="6"/>
        <v>6000</v>
      </c>
    </row>
    <row r="12" spans="1:15" x14ac:dyDescent="0.3">
      <c r="A12" s="14" t="s">
        <v>173</v>
      </c>
      <c r="B12" s="346">
        <v>6000</v>
      </c>
      <c r="C12" s="346">
        <v>4000</v>
      </c>
      <c r="D12" s="171">
        <f t="shared" si="1"/>
        <v>0.66666666666666663</v>
      </c>
      <c r="E12" s="346">
        <v>1000</v>
      </c>
      <c r="F12" s="171">
        <f t="shared" si="0"/>
        <v>0.16666666666666666</v>
      </c>
      <c r="G12" s="346">
        <v>1000</v>
      </c>
      <c r="H12" s="171">
        <f t="shared" si="2"/>
        <v>0.16666666666666666</v>
      </c>
      <c r="I12" s="346">
        <v>0</v>
      </c>
      <c r="J12" s="171">
        <f t="shared" si="3"/>
        <v>0</v>
      </c>
      <c r="K12" s="346">
        <v>0</v>
      </c>
      <c r="L12" s="171">
        <f t="shared" si="4"/>
        <v>0</v>
      </c>
      <c r="M12" s="346">
        <v>0</v>
      </c>
      <c r="N12" s="171">
        <f t="shared" si="5"/>
        <v>0</v>
      </c>
      <c r="O12" s="345">
        <f t="shared" si="6"/>
        <v>6000</v>
      </c>
    </row>
    <row r="13" spans="1:15" x14ac:dyDescent="0.3">
      <c r="A13" s="14" t="s">
        <v>174</v>
      </c>
      <c r="B13" s="346">
        <v>6000</v>
      </c>
      <c r="C13" s="346">
        <v>4000</v>
      </c>
      <c r="D13" s="171">
        <f t="shared" si="1"/>
        <v>0.66666666666666663</v>
      </c>
      <c r="E13" s="346">
        <v>1000</v>
      </c>
      <c r="F13" s="171">
        <f t="shared" si="0"/>
        <v>0.16666666666666666</v>
      </c>
      <c r="G13" s="346">
        <v>1000</v>
      </c>
      <c r="H13" s="171">
        <f t="shared" si="2"/>
        <v>0.16666666666666666</v>
      </c>
      <c r="I13" s="346">
        <v>0</v>
      </c>
      <c r="J13" s="171">
        <f t="shared" si="3"/>
        <v>0</v>
      </c>
      <c r="K13" s="346">
        <v>0</v>
      </c>
      <c r="L13" s="171">
        <f t="shared" si="4"/>
        <v>0</v>
      </c>
      <c r="M13" s="346">
        <v>0</v>
      </c>
      <c r="N13" s="171">
        <f t="shared" si="5"/>
        <v>0</v>
      </c>
      <c r="O13" s="345">
        <f t="shared" si="6"/>
        <v>6000</v>
      </c>
    </row>
    <row r="14" spans="1:15" x14ac:dyDescent="0.3">
      <c r="A14" s="14" t="s">
        <v>175</v>
      </c>
      <c r="B14" s="346">
        <v>6000</v>
      </c>
      <c r="C14" s="346">
        <v>4000</v>
      </c>
      <c r="D14" s="171">
        <f t="shared" si="1"/>
        <v>0.66666666666666663</v>
      </c>
      <c r="E14" s="346">
        <v>1000</v>
      </c>
      <c r="F14" s="171">
        <f t="shared" si="0"/>
        <v>0.16666666666666666</v>
      </c>
      <c r="G14" s="346">
        <v>1000</v>
      </c>
      <c r="H14" s="171">
        <f t="shared" si="2"/>
        <v>0.16666666666666666</v>
      </c>
      <c r="I14" s="346">
        <v>0</v>
      </c>
      <c r="J14" s="171">
        <f t="shared" si="3"/>
        <v>0</v>
      </c>
      <c r="K14" s="346">
        <v>0</v>
      </c>
      <c r="L14" s="171">
        <f t="shared" si="4"/>
        <v>0</v>
      </c>
      <c r="M14" s="346">
        <v>0</v>
      </c>
      <c r="N14" s="171">
        <f t="shared" si="5"/>
        <v>0</v>
      </c>
      <c r="O14" s="345">
        <f t="shared" si="6"/>
        <v>6000</v>
      </c>
    </row>
    <row r="15" spans="1:15" x14ac:dyDescent="0.3">
      <c r="A15" s="14" t="s">
        <v>176</v>
      </c>
      <c r="B15" s="346">
        <v>6000</v>
      </c>
      <c r="C15" s="346">
        <v>4000</v>
      </c>
      <c r="D15" s="171">
        <f t="shared" si="1"/>
        <v>0.66666666666666663</v>
      </c>
      <c r="E15" s="346">
        <v>1000</v>
      </c>
      <c r="F15" s="171">
        <f t="shared" si="0"/>
        <v>0.16666666666666666</v>
      </c>
      <c r="G15" s="346">
        <v>1000</v>
      </c>
      <c r="H15" s="171">
        <f t="shared" si="2"/>
        <v>0.16666666666666666</v>
      </c>
      <c r="I15" s="346">
        <v>0</v>
      </c>
      <c r="J15" s="171">
        <f t="shared" si="3"/>
        <v>0</v>
      </c>
      <c r="K15" s="346">
        <v>0</v>
      </c>
      <c r="L15" s="171">
        <f t="shared" si="4"/>
        <v>0</v>
      </c>
      <c r="M15" s="346">
        <v>0</v>
      </c>
      <c r="N15" s="171">
        <f t="shared" si="5"/>
        <v>0</v>
      </c>
      <c r="O15" s="345">
        <f t="shared" si="6"/>
        <v>6000</v>
      </c>
    </row>
    <row r="16" spans="1:15" s="1" customFormat="1" ht="18" x14ac:dyDescent="0.35">
      <c r="A16" s="344" t="s">
        <v>140</v>
      </c>
      <c r="B16" s="347">
        <f>SUM(B4:B15)</f>
        <v>72000</v>
      </c>
      <c r="C16" s="347">
        <f>SUM(C4:C15)</f>
        <v>48000</v>
      </c>
      <c r="D16" s="348">
        <f>C16/B16</f>
        <v>0.66666666666666663</v>
      </c>
      <c r="E16" s="347">
        <f>SUM(E4:E15)</f>
        <v>12000</v>
      </c>
      <c r="F16" s="348">
        <f>E16/B16</f>
        <v>0.16666666666666666</v>
      </c>
      <c r="G16" s="347">
        <f>SUM(G4:G15)</f>
        <v>12000</v>
      </c>
      <c r="H16" s="348">
        <f>G16/B16</f>
        <v>0.16666666666666666</v>
      </c>
      <c r="I16" s="347">
        <f>SUM(I4:I15)</f>
        <v>0</v>
      </c>
      <c r="J16" s="348">
        <f>I16/B16</f>
        <v>0</v>
      </c>
      <c r="K16" s="347">
        <f>SUM(K4:K15)</f>
        <v>0</v>
      </c>
      <c r="L16" s="348">
        <f>K16/B16</f>
        <v>0</v>
      </c>
      <c r="M16" s="347">
        <f>SUM(M4:M15)</f>
        <v>0</v>
      </c>
      <c r="N16" s="348">
        <f>M16/B16</f>
        <v>0</v>
      </c>
      <c r="O16" s="347">
        <f>SUM(O4:O15)</f>
        <v>72000</v>
      </c>
    </row>
    <row r="17" spans="1:15" s="1" customFormat="1" x14ac:dyDescent="0.3">
      <c r="A17" s="286" t="s">
        <v>355</v>
      </c>
      <c r="B17" s="388">
        <f>B16/12</f>
        <v>6000</v>
      </c>
      <c r="C17" s="388">
        <f>C16/12</f>
        <v>4000</v>
      </c>
      <c r="D17" s="274"/>
      <c r="E17" s="388">
        <f>E16/12</f>
        <v>1000</v>
      </c>
      <c r="F17" s="274"/>
      <c r="G17" s="388">
        <f>G16/12</f>
        <v>1000</v>
      </c>
      <c r="H17" s="274"/>
      <c r="I17" s="388">
        <f>I16/12</f>
        <v>0</v>
      </c>
      <c r="J17" s="274"/>
      <c r="K17" s="388">
        <f>K16/12</f>
        <v>0</v>
      </c>
      <c r="L17" s="274"/>
      <c r="M17" s="388">
        <f>M16/12</f>
        <v>0</v>
      </c>
      <c r="N17" s="274"/>
      <c r="O17" s="388">
        <f>O16/12</f>
        <v>6000</v>
      </c>
    </row>
    <row r="18" spans="1:15" s="289" customFormat="1" ht="18" x14ac:dyDescent="0.35">
      <c r="A18" s="288" t="s">
        <v>263</v>
      </c>
    </row>
    <row r="19" spans="1:15" s="290" customFormat="1" ht="18" x14ac:dyDescent="0.35">
      <c r="A19" s="288" t="s">
        <v>177</v>
      </c>
    </row>
    <row r="20" spans="1:15" s="290" customFormat="1" ht="18" x14ac:dyDescent="0.35">
      <c r="A20" s="288" t="s">
        <v>178</v>
      </c>
    </row>
    <row r="21" spans="1:15" s="290" customFormat="1" ht="18" x14ac:dyDescent="0.35">
      <c r="A21" s="288" t="s">
        <v>179</v>
      </c>
    </row>
    <row r="22" spans="1:15" s="290" customFormat="1" ht="18" x14ac:dyDescent="0.35">
      <c r="A22" s="288"/>
    </row>
    <row r="23" spans="1:15" s="1" customFormat="1" ht="21" x14ac:dyDescent="0.5">
      <c r="A23" s="287" t="s">
        <v>261</v>
      </c>
      <c r="C23"/>
      <c r="D23" s="274"/>
      <c r="E23"/>
      <c r="F23" s="274"/>
      <c r="G23"/>
      <c r="H23" s="274"/>
      <c r="I23"/>
      <c r="J23" s="274"/>
      <c r="K23"/>
      <c r="L23" s="274"/>
      <c r="M23"/>
      <c r="N23" s="274"/>
      <c r="O23"/>
    </row>
    <row r="24" spans="1:15" ht="21.75" customHeight="1" x14ac:dyDescent="0.45">
      <c r="A24" s="278" t="s">
        <v>257</v>
      </c>
    </row>
    <row r="25" spans="1:15" ht="17.399999999999999" x14ac:dyDescent="0.45">
      <c r="A25" s="278" t="s">
        <v>260</v>
      </c>
    </row>
    <row r="26" spans="1:15" ht="17.399999999999999" x14ac:dyDescent="0.45">
      <c r="A26" s="291"/>
    </row>
    <row r="27" spans="1:15" ht="21" x14ac:dyDescent="0.4">
      <c r="A27" s="272" t="s">
        <v>262</v>
      </c>
      <c r="B27" s="273"/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</row>
    <row r="28" spans="1:15" x14ac:dyDescent="0.3">
      <c r="D28" s="274"/>
      <c r="F28" s="274"/>
      <c r="H28" s="274"/>
      <c r="J28" s="274"/>
      <c r="L28" s="274"/>
      <c r="N28" s="274"/>
    </row>
    <row r="29" spans="1:15" ht="25.2" x14ac:dyDescent="0.6">
      <c r="A29" s="357" t="s">
        <v>350</v>
      </c>
      <c r="D29" s="274"/>
      <c r="F29" s="274"/>
      <c r="H29" s="274"/>
      <c r="J29" s="274"/>
      <c r="L29" s="274"/>
      <c r="N29" s="274"/>
    </row>
    <row r="30" spans="1:15" ht="25.2" x14ac:dyDescent="0.6">
      <c r="A30" s="357" t="s">
        <v>351</v>
      </c>
      <c r="D30" s="274"/>
      <c r="F30" s="274"/>
      <c r="H30" s="274"/>
      <c r="J30" s="274"/>
      <c r="L30" s="274"/>
      <c r="N30" s="274"/>
    </row>
    <row r="35" s="290" customFormat="1" x14ac:dyDescent="0.3"/>
    <row r="36" s="290" customFormat="1" x14ac:dyDescent="0.3"/>
    <row r="37" s="290" customFormat="1" x14ac:dyDescent="0.3"/>
    <row r="38" s="290" customFormat="1" x14ac:dyDescent="0.3"/>
    <row r="39" s="290" customFormat="1" x14ac:dyDescent="0.3"/>
    <row r="40" s="290" customFormat="1" x14ac:dyDescent="0.3"/>
    <row r="41" s="290" customFormat="1" x14ac:dyDescent="0.3"/>
    <row r="42" s="290" customFormat="1" x14ac:dyDescent="0.3"/>
    <row r="43" s="290" customFormat="1" x14ac:dyDescent="0.3"/>
    <row r="44" s="290" customFormat="1" x14ac:dyDescent="0.3"/>
    <row r="45" s="290" customFormat="1" x14ac:dyDescent="0.3"/>
  </sheetData>
  <pageMargins left="0.45" right="0.45" top="0.5" bottom="0.5" header="0.3" footer="0.3"/>
  <pageSetup scale="6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1D8F4-5C4F-4F93-AFCB-DD6C1DFBDB3B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57"/>
  <sheetViews>
    <sheetView topLeftCell="A12" workbookViewId="0">
      <selection activeCell="AC31" sqref="AC31"/>
    </sheetView>
  </sheetViews>
  <sheetFormatPr defaultRowHeight="15.6" x14ac:dyDescent="0.3"/>
  <cols>
    <col min="1" max="1" width="14.44140625" customWidth="1"/>
    <col min="2" max="2" width="9" hidden="1" customWidth="1"/>
    <col min="3" max="3" width="9.6640625" style="102" hidden="1" customWidth="1"/>
    <col min="4" max="4" width="12.6640625" style="102" customWidth="1"/>
    <col min="5" max="5" width="0" hidden="1" customWidth="1"/>
    <col min="6" max="7" width="9" hidden="1" customWidth="1"/>
    <col min="8" max="8" width="9" customWidth="1"/>
    <col min="9" max="9" width="11.109375" customWidth="1"/>
    <col min="10" max="10" width="6.88671875" hidden="1" customWidth="1"/>
    <col min="11" max="11" width="8.33203125" hidden="1" customWidth="1"/>
    <col min="12" max="12" width="8.109375" hidden="1" customWidth="1"/>
    <col min="13" max="13" width="12.33203125" customWidth="1"/>
    <col min="14" max="14" width="8.44140625" hidden="1" customWidth="1"/>
    <col min="15" max="15" width="8.33203125" hidden="1" customWidth="1"/>
    <col min="16" max="16" width="8.109375" hidden="1" customWidth="1"/>
    <col min="17" max="17" width="11.5546875" customWidth="1"/>
    <col min="18" max="18" width="8" hidden="1" customWidth="1"/>
    <col min="19" max="19" width="7.88671875" hidden="1" customWidth="1"/>
    <col min="20" max="20" width="8.109375" hidden="1" customWidth="1"/>
    <col min="21" max="21" width="11.33203125" customWidth="1"/>
    <col min="22" max="22" width="7.88671875" hidden="1" customWidth="1"/>
    <col min="23" max="23" width="8.109375" hidden="1" customWidth="1"/>
    <col min="24" max="24" width="8" hidden="1" customWidth="1"/>
    <col min="25" max="25" width="11.6640625" customWidth="1"/>
    <col min="26" max="26" width="7.33203125" hidden="1" customWidth="1"/>
    <col min="27" max="27" width="8" hidden="1" customWidth="1"/>
    <col min="28" max="29" width="10.33203125" customWidth="1"/>
  </cols>
  <sheetData>
    <row r="1" spans="1:29" x14ac:dyDescent="0.3">
      <c r="A1" s="203" t="s">
        <v>206</v>
      </c>
      <c r="B1" s="204"/>
      <c r="C1" s="205"/>
      <c r="D1" s="206" t="s">
        <v>207</v>
      </c>
      <c r="E1" s="207"/>
      <c r="F1" s="207"/>
      <c r="G1" s="207"/>
      <c r="H1" s="208" t="s">
        <v>264</v>
      </c>
      <c r="I1" s="208" t="s">
        <v>390</v>
      </c>
      <c r="J1" s="207"/>
      <c r="K1" s="207"/>
      <c r="L1" s="207"/>
      <c r="M1" s="208" t="s">
        <v>391</v>
      </c>
      <c r="N1" s="207"/>
      <c r="O1" s="207"/>
      <c r="P1" s="207"/>
      <c r="Q1" s="208" t="s">
        <v>392</v>
      </c>
      <c r="R1" s="207"/>
      <c r="S1" s="207"/>
      <c r="T1" s="209"/>
      <c r="U1" s="206" t="s">
        <v>393</v>
      </c>
      <c r="V1" s="207"/>
      <c r="W1" s="207"/>
      <c r="X1" s="209"/>
      <c r="Y1" s="441" t="s">
        <v>267</v>
      </c>
      <c r="Z1" s="442"/>
      <c r="AA1" s="442"/>
      <c r="AB1" s="443" t="s">
        <v>268</v>
      </c>
      <c r="AC1" s="443" t="s">
        <v>524</v>
      </c>
    </row>
    <row r="2" spans="1:29" x14ac:dyDescent="0.3">
      <c r="A2" s="210" t="s">
        <v>209</v>
      </c>
      <c r="B2" s="211" t="s">
        <v>210</v>
      </c>
      <c r="C2" s="212" t="s">
        <v>211</v>
      </c>
      <c r="D2" s="213"/>
      <c r="E2" s="214"/>
      <c r="F2" s="215"/>
      <c r="G2" s="212"/>
      <c r="H2" s="214"/>
      <c r="I2" s="213"/>
      <c r="J2" s="216"/>
      <c r="K2" s="215"/>
      <c r="L2" s="212"/>
      <c r="M2" s="213"/>
      <c r="N2" s="216"/>
      <c r="O2" s="215"/>
      <c r="P2" s="212"/>
      <c r="Q2" s="213"/>
      <c r="R2" s="216"/>
      <c r="S2" s="215"/>
      <c r="T2" s="212"/>
      <c r="U2" s="213"/>
      <c r="V2" s="216"/>
      <c r="W2" s="217"/>
      <c r="X2" s="212"/>
      <c r="Y2" s="218"/>
      <c r="Z2" s="444"/>
      <c r="AA2" s="218"/>
      <c r="AB2" s="213"/>
      <c r="AC2" s="213"/>
    </row>
    <row r="3" spans="1:29" ht="15" hidden="1" customHeight="1" x14ac:dyDescent="0.3">
      <c r="A3" s="445">
        <v>1000</v>
      </c>
      <c r="B3" s="211"/>
      <c r="C3" s="212"/>
      <c r="D3" s="219">
        <f>'[1]Price Prep Sheet'!$AC$4</f>
        <v>40.818260075644837</v>
      </c>
      <c r="E3" s="220"/>
      <c r="F3" s="221"/>
      <c r="G3" s="222"/>
      <c r="H3" s="220"/>
      <c r="I3" s="219">
        <f>'[1]Price Prep Sheet'!$AC$5</f>
        <v>11.677468441891948</v>
      </c>
      <c r="J3" s="223"/>
      <c r="K3" s="224"/>
      <c r="L3" s="103"/>
      <c r="M3" s="225">
        <f>'[1]Price Prep Sheet'!$AC$6</f>
        <v>7.3493727704406417</v>
      </c>
      <c r="N3" s="223"/>
      <c r="O3" s="224"/>
      <c r="P3" s="226"/>
      <c r="Q3" s="225">
        <f>'[1]Price Prep Sheet'!$AC$7</f>
        <v>6.1582630544188168</v>
      </c>
      <c r="R3" s="223"/>
      <c r="S3" s="224"/>
      <c r="T3" s="226"/>
      <c r="U3" s="225">
        <f>'[1]Price Prep Sheet'!$AC$8</f>
        <v>5.562708196407903</v>
      </c>
      <c r="V3" s="223"/>
      <c r="W3" s="227"/>
      <c r="X3" s="103"/>
      <c r="Y3" s="231">
        <f>'[1]Price Prep Sheet'!$AC$9</f>
        <v>5.3641899104042663</v>
      </c>
      <c r="Z3" s="216"/>
      <c r="AA3" s="217"/>
      <c r="AB3" s="446"/>
      <c r="AC3" s="446"/>
    </row>
    <row r="4" spans="1:29" ht="15" hidden="1" customHeight="1" x14ac:dyDescent="0.3">
      <c r="A4" s="445">
        <v>2000</v>
      </c>
      <c r="B4" s="211"/>
      <c r="C4" s="212"/>
      <c r="D4" s="225">
        <f>'[1]Price Prep Sheet'!$AC$11</f>
        <v>58.428127759176604</v>
      </c>
      <c r="E4" s="103"/>
      <c r="F4" s="224"/>
      <c r="G4" s="226"/>
      <c r="H4" s="103"/>
      <c r="I4" s="225">
        <f>'[1]Price Prep Sheet'!$AC$12</f>
        <v>13.364476836350862</v>
      </c>
      <c r="J4" s="223"/>
      <c r="K4" s="224"/>
      <c r="L4" s="103"/>
      <c r="M4" s="225">
        <f>'[1]Price Prep Sheet'!$AC$13</f>
        <v>8.8581117440682871</v>
      </c>
      <c r="N4" s="223"/>
      <c r="O4" s="224"/>
      <c r="P4" s="226"/>
      <c r="Q4" s="225">
        <f>'[1]Price Prep Sheet'!$AC$14</f>
        <v>7.0714471700355501</v>
      </c>
      <c r="R4" s="223"/>
      <c r="S4" s="224"/>
      <c r="T4" s="226"/>
      <c r="U4" s="225">
        <f>'[1]Price Prep Sheet'!$AC$15</f>
        <v>6.1781148830191803</v>
      </c>
      <c r="V4" s="223"/>
      <c r="W4" s="227"/>
      <c r="X4" s="103"/>
      <c r="Y4" s="228">
        <f>'[1]Price Prep Sheet'!$AC$17</f>
        <v>5.5825600250082683</v>
      </c>
      <c r="Z4" s="216"/>
      <c r="AA4" s="217"/>
      <c r="AB4" s="14"/>
      <c r="AC4" s="14"/>
    </row>
    <row r="5" spans="1:29" ht="15" customHeight="1" x14ac:dyDescent="0.3">
      <c r="A5" s="447" t="s">
        <v>450</v>
      </c>
      <c r="B5" s="229" t="e">
        <f t="shared" ref="B5:B17" si="0">A5/1000</f>
        <v>#VALUE!</v>
      </c>
      <c r="C5" s="230">
        <f>G5*2</f>
        <v>0</v>
      </c>
      <c r="D5" s="503">
        <f>'Price List Prep Sheet'!$AE$19</f>
        <v>9.7357343749999998</v>
      </c>
      <c r="E5" s="503"/>
      <c r="F5" s="504"/>
      <c r="G5" s="505"/>
      <c r="H5" s="506">
        <f>'Price List Prep Sheet'!$AE$20</f>
        <v>7.4872968749999993</v>
      </c>
      <c r="I5" s="503">
        <f>'Price List Prep Sheet'!$AE$21</f>
        <v>5.9883385416666659</v>
      </c>
      <c r="J5" s="503"/>
      <c r="K5" s="507"/>
      <c r="L5" s="503"/>
      <c r="M5" s="503">
        <f>'Price List Prep Sheet'!$AE$22</f>
        <v>5.6135989583333314</v>
      </c>
      <c r="N5" s="503"/>
      <c r="O5" s="507"/>
      <c r="P5" s="508"/>
      <c r="Q5" s="503">
        <f>'Price List Prep Sheet'!$AE$23</f>
        <v>5.4262291666666655</v>
      </c>
      <c r="R5" s="503"/>
      <c r="S5" s="507"/>
      <c r="T5" s="505"/>
      <c r="U5" s="503">
        <f>'Price List Prep Sheet'!$AE$24</f>
        <v>5.3325442708333313</v>
      </c>
      <c r="V5" s="503"/>
      <c r="W5" s="509"/>
      <c r="X5" s="503"/>
      <c r="Y5" s="503">
        <f>'Price List Prep Sheet'!$AE$25</f>
        <v>5.3013159722222198</v>
      </c>
      <c r="Z5" s="503"/>
      <c r="AA5" s="503"/>
      <c r="AB5" s="625">
        <f>'Price List Prep Sheet'!$AE$26</f>
        <v>5.2700876736111102</v>
      </c>
      <c r="AC5" s="625">
        <f>'Price List Prep Sheet'!$AE$27</f>
        <v>5.2544735243055545</v>
      </c>
    </row>
    <row r="6" spans="1:29" x14ac:dyDescent="0.3">
      <c r="A6" s="447" t="s">
        <v>451</v>
      </c>
      <c r="B6" s="229" t="e">
        <f t="shared" si="0"/>
        <v>#VALUE!</v>
      </c>
      <c r="C6" s="230">
        <f t="shared" ref="C6:C17" si="1">G6*2</f>
        <v>0</v>
      </c>
      <c r="D6" s="503">
        <f>'Price List Prep Sheet'!$AE$28</f>
        <v>10.635109374999995</v>
      </c>
      <c r="E6" s="503"/>
      <c r="F6" s="507"/>
      <c r="G6" s="505"/>
      <c r="H6" s="506">
        <f>'Price List Prep Sheet'!$AE$29</f>
        <v>8.3866718749999976</v>
      </c>
      <c r="I6" s="503">
        <f>'Price List Prep Sheet'!$AE$30</f>
        <v>6.8877135416666659</v>
      </c>
      <c r="J6" s="503"/>
      <c r="K6" s="507"/>
      <c r="L6" s="503"/>
      <c r="M6" s="503">
        <f>'Price List Prep Sheet'!$AE$31</f>
        <v>6.5129739583333324</v>
      </c>
      <c r="N6" s="503"/>
      <c r="O6" s="507"/>
      <c r="P6" s="508"/>
      <c r="Q6" s="503">
        <f>'Price List Prep Sheet'!$AE$32</f>
        <v>6.3256041666666665</v>
      </c>
      <c r="R6" s="503"/>
      <c r="S6" s="507"/>
      <c r="T6" s="505"/>
      <c r="U6" s="503">
        <f>'Price List Prep Sheet'!$AE$33</f>
        <v>6.2319192708333322</v>
      </c>
      <c r="V6" s="503"/>
      <c r="W6" s="509"/>
      <c r="X6" s="503"/>
      <c r="Y6" s="503">
        <f>'Price List Prep Sheet'!$AE$34</f>
        <v>6.2006909722222217</v>
      </c>
      <c r="Z6" s="503"/>
      <c r="AA6" s="503"/>
      <c r="AB6" s="625">
        <f>'Price List Prep Sheet'!$AE$35</f>
        <v>6.1694626736111102</v>
      </c>
      <c r="AC6" s="625">
        <f>'Price List Prep Sheet'!$AE$36</f>
        <v>6.1538485243055536</v>
      </c>
    </row>
    <row r="7" spans="1:29" x14ac:dyDescent="0.3">
      <c r="A7" s="447" t="s">
        <v>452</v>
      </c>
      <c r="B7" s="229" t="e">
        <f t="shared" si="0"/>
        <v>#VALUE!</v>
      </c>
      <c r="C7" s="230">
        <f t="shared" si="1"/>
        <v>0</v>
      </c>
      <c r="D7" s="503">
        <f>'Price List Prep Sheet'!$AE$37</f>
        <v>11.534484374999996</v>
      </c>
      <c r="E7" s="503"/>
      <c r="F7" s="507"/>
      <c r="G7" s="505"/>
      <c r="H7" s="506">
        <f>'Price List Prep Sheet'!$AE$38</f>
        <v>9.2860468749999967</v>
      </c>
      <c r="I7" s="503">
        <f>'Price List Prep Sheet'!$AE$39</f>
        <v>7.787088541666666</v>
      </c>
      <c r="J7" s="503"/>
      <c r="K7" s="507"/>
      <c r="L7" s="503"/>
      <c r="M7" s="503">
        <f>'Price List Prep Sheet'!$AE$40</f>
        <v>7.4123489583333324</v>
      </c>
      <c r="N7" s="503"/>
      <c r="O7" s="507"/>
      <c r="P7" s="508"/>
      <c r="Q7" s="503">
        <f>'Price List Prep Sheet'!$AE$41</f>
        <v>7.2249791666666665</v>
      </c>
      <c r="R7" s="503"/>
      <c r="S7" s="507"/>
      <c r="T7" s="505"/>
      <c r="U7" s="503">
        <f>'Price List Prep Sheet'!$AE$42</f>
        <v>7.1312942708333313</v>
      </c>
      <c r="V7" s="503"/>
      <c r="W7" s="509"/>
      <c r="X7" s="503"/>
      <c r="Y7" s="510">
        <f>'Price List Prep Sheet'!$AE$43</f>
        <v>7.1000659722222217</v>
      </c>
      <c r="Z7" s="503"/>
      <c r="AA7" s="503"/>
      <c r="AB7" s="625">
        <f>'Price List Prep Sheet'!$AE$44</f>
        <v>7.0688376736111103</v>
      </c>
      <c r="AC7" s="625">
        <f>'Price List Prep Sheet'!$AE$45</f>
        <v>7.0532235243055545</v>
      </c>
    </row>
    <row r="8" spans="1:29" x14ac:dyDescent="0.3">
      <c r="A8" s="447" t="s">
        <v>453</v>
      </c>
      <c r="B8" s="229" t="e">
        <f t="shared" si="0"/>
        <v>#VALUE!</v>
      </c>
      <c r="C8" s="230">
        <f t="shared" si="1"/>
        <v>0</v>
      </c>
      <c r="D8" s="503">
        <f>'Price List Prep Sheet'!$AE$46</f>
        <v>12.733651041666665</v>
      </c>
      <c r="E8" s="503"/>
      <c r="F8" s="507"/>
      <c r="G8" s="505"/>
      <c r="H8" s="506">
        <f>'Price List Prep Sheet'!$AE$47</f>
        <v>10.485213541666665</v>
      </c>
      <c r="I8" s="503">
        <f>'Price List Prep Sheet'!$AE$48</f>
        <v>8.9862552083333327</v>
      </c>
      <c r="J8" s="503"/>
      <c r="K8" s="507"/>
      <c r="L8" s="503"/>
      <c r="M8" s="503">
        <f>'Price List Prep Sheet'!$AE$49</f>
        <v>8.6115156249999991</v>
      </c>
      <c r="N8" s="503"/>
      <c r="O8" s="507"/>
      <c r="P8" s="508"/>
      <c r="Q8" s="503">
        <f>'Price List Prep Sheet'!$AE$50</f>
        <v>8.4241458333333306</v>
      </c>
      <c r="R8" s="503"/>
      <c r="S8" s="507"/>
      <c r="T8" s="505"/>
      <c r="U8" s="503">
        <f>'Price List Prep Sheet'!$AE$51</f>
        <v>8.3304609374999981</v>
      </c>
      <c r="V8" s="503"/>
      <c r="W8" s="509"/>
      <c r="X8" s="503"/>
      <c r="Y8" s="503">
        <f>'Price List Prep Sheet'!$AE$52</f>
        <v>8.2992326388888884</v>
      </c>
      <c r="Z8" s="503"/>
      <c r="AA8" s="503"/>
      <c r="AB8" s="503">
        <f>'Price List Prep Sheet'!$AE$53</f>
        <v>8.2680043402777752</v>
      </c>
      <c r="AC8" s="503">
        <f>'Price List Prep Sheet'!$AE$54</f>
        <v>8.2523901909722213</v>
      </c>
    </row>
    <row r="9" spans="1:29" x14ac:dyDescent="0.3">
      <c r="A9" s="447" t="s">
        <v>454</v>
      </c>
      <c r="B9" s="229" t="e">
        <f t="shared" si="0"/>
        <v>#VALUE!</v>
      </c>
      <c r="C9" s="230">
        <f t="shared" si="1"/>
        <v>0</v>
      </c>
      <c r="D9" s="503">
        <f>'Price List Prep Sheet'!$AE$55</f>
        <v>13.93281770833333</v>
      </c>
      <c r="E9" s="503"/>
      <c r="F9" s="507"/>
      <c r="G9" s="505"/>
      <c r="H9" s="506">
        <f>'Price List Prep Sheet'!$AE$56</f>
        <v>11.684380208333332</v>
      </c>
      <c r="I9" s="503">
        <f>'Price List Prep Sheet'!$AE$57</f>
        <v>10.185421874999998</v>
      </c>
      <c r="J9" s="503"/>
      <c r="K9" s="507"/>
      <c r="L9" s="503"/>
      <c r="M9" s="503">
        <f>'Price List Prep Sheet'!$AE$58</f>
        <v>9.8106822916666641</v>
      </c>
      <c r="N9" s="503"/>
      <c r="O9" s="507"/>
      <c r="P9" s="508"/>
      <c r="Q9" s="503">
        <f>'Price List Prep Sheet'!$AE$59</f>
        <v>9.6233124999999973</v>
      </c>
      <c r="R9" s="503"/>
      <c r="S9" s="507"/>
      <c r="T9" s="505"/>
      <c r="U9" s="503">
        <f>'Price List Prep Sheet'!$AE$60</f>
        <v>9.5296276041666648</v>
      </c>
      <c r="V9" s="503"/>
      <c r="W9" s="509"/>
      <c r="X9" s="503"/>
      <c r="Y9" s="503">
        <f>'Price List Prep Sheet'!$AE$61</f>
        <v>9.4983993055555533</v>
      </c>
      <c r="Z9" s="503"/>
      <c r="AA9" s="503"/>
      <c r="AB9" s="503">
        <f>'Price List Prep Sheet'!$AE$62</f>
        <v>9.4671710069444419</v>
      </c>
      <c r="AC9" s="503">
        <f>'Price List Prep Sheet'!$AE$63</f>
        <v>9.4515568576388862</v>
      </c>
    </row>
    <row r="10" spans="1:29" x14ac:dyDescent="0.3">
      <c r="A10" s="447" t="s">
        <v>455</v>
      </c>
      <c r="B10" s="229" t="e">
        <f t="shared" si="0"/>
        <v>#VALUE!</v>
      </c>
      <c r="C10" s="230">
        <f t="shared" si="1"/>
        <v>0</v>
      </c>
      <c r="D10" s="503">
        <f>'Price List Prep Sheet'!$AE$64</f>
        <v>15.131984374999998</v>
      </c>
      <c r="E10" s="503"/>
      <c r="F10" s="507"/>
      <c r="G10" s="505"/>
      <c r="H10" s="506">
        <f>'Price List Prep Sheet'!$AE$65</f>
        <v>12.883546874999999</v>
      </c>
      <c r="I10" s="503">
        <f>'Price List Prep Sheet'!$AE$66</f>
        <v>11.384588541666664</v>
      </c>
      <c r="J10" s="503"/>
      <c r="K10" s="507"/>
      <c r="L10" s="503"/>
      <c r="M10" s="503">
        <f>'Price List Prep Sheet'!$AE$67</f>
        <v>11.009848958333331</v>
      </c>
      <c r="N10" s="503"/>
      <c r="O10" s="507"/>
      <c r="P10" s="508"/>
      <c r="Q10" s="503">
        <f>'Price List Prep Sheet'!$AE$68</f>
        <v>10.822479166666664</v>
      </c>
      <c r="R10" s="503"/>
      <c r="S10" s="507"/>
      <c r="T10" s="505"/>
      <c r="U10" s="503">
        <f>'Price List Prep Sheet'!$AE$69</f>
        <v>10.72879427083333</v>
      </c>
      <c r="V10" s="503"/>
      <c r="W10" s="509"/>
      <c r="X10" s="503"/>
      <c r="Y10" s="503">
        <f>'Price List Prep Sheet'!$AE$70</f>
        <v>10.69756597222222</v>
      </c>
      <c r="Z10" s="503"/>
      <c r="AA10" s="503"/>
      <c r="AB10" s="511">
        <f>'Price List Prep Sheet'!$AE$71</f>
        <v>10.666337673611109</v>
      </c>
      <c r="AC10" s="511">
        <f>'Price List Prep Sheet'!$AE$72</f>
        <v>10.650723524305551</v>
      </c>
    </row>
    <row r="11" spans="1:29" x14ac:dyDescent="0.3">
      <c r="A11" s="447" t="s">
        <v>456</v>
      </c>
      <c r="B11" s="229" t="e">
        <f t="shared" si="0"/>
        <v>#VALUE!</v>
      </c>
      <c r="C11" s="230">
        <f t="shared" si="1"/>
        <v>0</v>
      </c>
      <c r="D11" s="503">
        <f>'Price List Prep Sheet'!$AE$73</f>
        <v>16.331151041666661</v>
      </c>
      <c r="E11" s="503"/>
      <c r="F11" s="507"/>
      <c r="G11" s="505"/>
      <c r="H11" s="506">
        <f>'Price List Prep Sheet'!$AE$74</f>
        <v>14.082713541666664</v>
      </c>
      <c r="I11" s="503">
        <f>'Price List Prep Sheet'!$AE$75</f>
        <v>12.583755208333331</v>
      </c>
      <c r="J11" s="503"/>
      <c r="K11" s="507"/>
      <c r="L11" s="503"/>
      <c r="M11" s="503">
        <f>'Price List Prep Sheet'!$AE$76</f>
        <v>12.209015624999997</v>
      </c>
      <c r="N11" s="503"/>
      <c r="O11" s="507"/>
      <c r="P11" s="508"/>
      <c r="Q11" s="503">
        <f>'Price List Prep Sheet'!$AE$77</f>
        <v>12.021645833333332</v>
      </c>
      <c r="R11" s="503"/>
      <c r="S11" s="507"/>
      <c r="T11" s="505"/>
      <c r="U11" s="503">
        <f>'Price List Prep Sheet'!$AE$78</f>
        <v>11.927960937499996</v>
      </c>
      <c r="V11" s="503"/>
      <c r="W11" s="509"/>
      <c r="X11" s="503"/>
      <c r="Y11" s="503">
        <f>'Price List Prep Sheet'!$AE$79</f>
        <v>11.896732638888887</v>
      </c>
      <c r="Z11" s="503"/>
      <c r="AA11" s="509"/>
      <c r="AB11" s="503">
        <f>'Price List Prep Sheet'!$AE$80</f>
        <v>11.865504340277775</v>
      </c>
      <c r="AC11" s="503">
        <f>'Price List Prep Sheet'!$AE$81</f>
        <v>11.849890190972221</v>
      </c>
    </row>
    <row r="12" spans="1:29" x14ac:dyDescent="0.3">
      <c r="A12" s="447" t="s">
        <v>457</v>
      </c>
      <c r="B12" s="229" t="e">
        <f t="shared" si="0"/>
        <v>#VALUE!</v>
      </c>
      <c r="C12" s="230">
        <f t="shared" si="1"/>
        <v>0</v>
      </c>
      <c r="D12" s="503">
        <f>'Price List Prep Sheet'!$AE$82</f>
        <v>17.530317708333328</v>
      </c>
      <c r="E12" s="503"/>
      <c r="F12" s="507"/>
      <c r="G12" s="505"/>
      <c r="H12" s="506">
        <f>'Price List Prep Sheet'!$AE$83</f>
        <v>15.28188020833333</v>
      </c>
      <c r="I12" s="503">
        <f>'Price List Prep Sheet'!$AE$84</f>
        <v>13.782921874999998</v>
      </c>
      <c r="J12" s="503"/>
      <c r="K12" s="507"/>
      <c r="L12" s="503"/>
      <c r="M12" s="503">
        <f>'Price List Prep Sheet'!$AE$85</f>
        <v>13.408182291666664</v>
      </c>
      <c r="N12" s="503"/>
      <c r="O12" s="507"/>
      <c r="P12" s="508"/>
      <c r="Q12" s="503">
        <f>'Price List Prep Sheet'!$AE$86</f>
        <v>13.220812499999999</v>
      </c>
      <c r="R12" s="503"/>
      <c r="S12" s="507"/>
      <c r="T12" s="505"/>
      <c r="U12" s="503">
        <f>'Price List Prep Sheet'!$AE$87</f>
        <v>13.127127604166663</v>
      </c>
      <c r="V12" s="503"/>
      <c r="W12" s="509"/>
      <c r="X12" s="503"/>
      <c r="Y12" s="503">
        <f>'Price List Prep Sheet'!$AE$88</f>
        <v>13.095899305555553</v>
      </c>
      <c r="Z12" s="503"/>
      <c r="AA12" s="503"/>
      <c r="AB12" s="512">
        <f>'Price List Prep Sheet'!$AE$89</f>
        <v>13.064671006944442</v>
      </c>
      <c r="AC12" s="512">
        <f>'Price List Prep Sheet'!$AE$90</f>
        <v>13.049056857638888</v>
      </c>
    </row>
    <row r="13" spans="1:29" x14ac:dyDescent="0.3">
      <c r="A13" s="447" t="s">
        <v>458</v>
      </c>
      <c r="B13" s="229" t="e">
        <f t="shared" si="0"/>
        <v>#VALUE!</v>
      </c>
      <c r="C13" s="230">
        <f t="shared" si="1"/>
        <v>0</v>
      </c>
      <c r="D13" s="503">
        <f>'Price List Prep Sheet'!$AE$91</f>
        <v>18.729484374999998</v>
      </c>
      <c r="E13" s="503"/>
      <c r="F13" s="507"/>
      <c r="G13" s="505"/>
      <c r="H13" s="506">
        <f>'Price List Prep Sheet'!$AE$92</f>
        <v>16.481046874999997</v>
      </c>
      <c r="I13" s="503">
        <f>'Price List Prep Sheet'!$AE$93</f>
        <v>14.982088541666663</v>
      </c>
      <c r="J13" s="503"/>
      <c r="K13" s="507"/>
      <c r="L13" s="503"/>
      <c r="M13" s="503">
        <f>'Price List Prep Sheet'!$AE$94</f>
        <v>14.607348958333331</v>
      </c>
      <c r="N13" s="503"/>
      <c r="O13" s="507"/>
      <c r="P13" s="508"/>
      <c r="Q13" s="503">
        <f>'Price List Prep Sheet'!$AE$95</f>
        <v>14.419979166666664</v>
      </c>
      <c r="R13" s="503"/>
      <c r="S13" s="507"/>
      <c r="T13" s="505"/>
      <c r="U13" s="503">
        <f>'Price List Prep Sheet'!$AE$96</f>
        <v>14.32629427083333</v>
      </c>
      <c r="V13" s="503"/>
      <c r="W13" s="509"/>
      <c r="X13" s="503"/>
      <c r="Y13" s="503">
        <f>'Price List Prep Sheet'!$AE$97</f>
        <v>14.295065972222218</v>
      </c>
      <c r="Z13" s="503"/>
      <c r="AA13" s="503"/>
      <c r="AB13" s="503">
        <f>'Price List Prep Sheet'!$AE$98</f>
        <v>14.263837673611109</v>
      </c>
      <c r="AC13" s="503">
        <f>'Price List Prep Sheet'!$AE$99</f>
        <v>14.248223524305551</v>
      </c>
    </row>
    <row r="14" spans="1:29" x14ac:dyDescent="0.3">
      <c r="A14" s="447" t="s">
        <v>459</v>
      </c>
      <c r="B14" s="232" t="e">
        <f t="shared" si="0"/>
        <v>#VALUE!</v>
      </c>
      <c r="C14" s="230">
        <f t="shared" si="1"/>
        <v>0</v>
      </c>
      <c r="D14" s="503">
        <f>'Price List Prep Sheet'!$AE$100</f>
        <v>19.928651041666662</v>
      </c>
      <c r="E14" s="503"/>
      <c r="F14" s="507"/>
      <c r="G14" s="505"/>
      <c r="H14" s="506">
        <f>'Price List Prep Sheet'!$AE$101</f>
        <v>17.68021354166666</v>
      </c>
      <c r="I14" s="503">
        <f>'Price List Prep Sheet'!$AE$102</f>
        <v>16.181255208333329</v>
      </c>
      <c r="J14" s="503"/>
      <c r="K14" s="507"/>
      <c r="L14" s="503"/>
      <c r="M14" s="503">
        <f>'Price List Prep Sheet'!$AE$103</f>
        <v>15.806515624999998</v>
      </c>
      <c r="N14" s="503"/>
      <c r="O14" s="507"/>
      <c r="P14" s="508"/>
      <c r="Q14" s="503">
        <f>'Price List Prep Sheet'!$AE$104</f>
        <v>15.619145833333327</v>
      </c>
      <c r="R14" s="503"/>
      <c r="S14" s="507"/>
      <c r="T14" s="505"/>
      <c r="U14" s="503">
        <f>'Price List Prep Sheet'!$AE$105</f>
        <v>15.525460937499995</v>
      </c>
      <c r="V14" s="503"/>
      <c r="W14" s="509"/>
      <c r="X14" s="503"/>
      <c r="Y14" s="503">
        <f>'Price List Prep Sheet'!$AE$106</f>
        <v>15.494232638888885</v>
      </c>
      <c r="Z14" s="503"/>
      <c r="AA14" s="503"/>
      <c r="AB14" s="503">
        <f>'Price List Prep Sheet'!$AE$107</f>
        <v>15.463004340277775</v>
      </c>
      <c r="AC14" s="503">
        <f>'Price List Prep Sheet'!$AE$108</f>
        <v>15.447390190972218</v>
      </c>
    </row>
    <row r="15" spans="1:29" x14ac:dyDescent="0.3">
      <c r="A15" s="447" t="s">
        <v>460</v>
      </c>
      <c r="B15" s="232" t="e">
        <f t="shared" si="0"/>
        <v>#VALUE!</v>
      </c>
      <c r="C15" s="230">
        <f t="shared" si="1"/>
        <v>0</v>
      </c>
      <c r="D15" s="503">
        <f>'Price List Prep Sheet'!$AE$109</f>
        <v>21.127817708333325</v>
      </c>
      <c r="E15" s="503"/>
      <c r="F15" s="507"/>
      <c r="G15" s="505"/>
      <c r="H15" s="506">
        <f>'Price List Prep Sheet'!$AE$110</f>
        <v>18.87938020833333</v>
      </c>
      <c r="I15" s="503">
        <f>'Price List Prep Sheet'!$AE$111</f>
        <v>17.380421874999996</v>
      </c>
      <c r="J15" s="503"/>
      <c r="K15" s="507"/>
      <c r="L15" s="503"/>
      <c r="M15" s="503">
        <f>'Price List Prep Sheet'!$AE$112</f>
        <v>17.005682291666663</v>
      </c>
      <c r="N15" s="503"/>
      <c r="O15" s="507"/>
      <c r="P15" s="508"/>
      <c r="Q15" s="503">
        <f>'Price List Prep Sheet'!$AE$113</f>
        <v>16.818312499999994</v>
      </c>
      <c r="R15" s="503"/>
      <c r="S15" s="507"/>
      <c r="T15" s="513"/>
      <c r="U15" s="503">
        <f>'Price List Prep Sheet'!$AE$114</f>
        <v>16.724627604166663</v>
      </c>
      <c r="V15" s="506"/>
      <c r="W15" s="509"/>
      <c r="X15" s="503"/>
      <c r="Y15" s="503">
        <f>'Price List Prep Sheet'!$AE$115</f>
        <v>16.693399305555552</v>
      </c>
      <c r="Z15" s="503"/>
      <c r="AA15" s="503"/>
      <c r="AB15" s="503">
        <f>'Price List Prep Sheet'!$AE$116</f>
        <v>16.66217100694444</v>
      </c>
      <c r="AC15" s="503">
        <f>'Price List Prep Sheet'!$AE$117</f>
        <v>16.646556857638885</v>
      </c>
    </row>
    <row r="16" spans="1:29" ht="16.2" thickBot="1" x14ac:dyDescent="0.35">
      <c r="A16" s="447" t="s">
        <v>461</v>
      </c>
      <c r="B16" s="232" t="e">
        <f t="shared" si="0"/>
        <v>#VALUE!</v>
      </c>
      <c r="C16" s="230">
        <f t="shared" si="1"/>
        <v>0</v>
      </c>
      <c r="D16" s="503">
        <f>'Price List Prep Sheet'!$AE$118</f>
        <v>22.326984374999988</v>
      </c>
      <c r="E16" s="503"/>
      <c r="F16" s="507"/>
      <c r="G16" s="505"/>
      <c r="H16" s="506">
        <f>'Price List Prep Sheet'!$AE$119</f>
        <v>20.078546874999994</v>
      </c>
      <c r="I16" s="503">
        <f>'Price List Prep Sheet'!$AE$120</f>
        <v>18.579588541666663</v>
      </c>
      <c r="J16" s="503"/>
      <c r="K16" s="507"/>
      <c r="L16" s="503"/>
      <c r="M16" s="503">
        <f>'Price List Prep Sheet'!$AE$121</f>
        <v>18.204848958333329</v>
      </c>
      <c r="N16" s="503"/>
      <c r="O16" s="507"/>
      <c r="P16" s="508"/>
      <c r="Q16" s="503">
        <f>'Price List Prep Sheet'!$AE$122</f>
        <v>18.017479166666661</v>
      </c>
      <c r="R16" s="503"/>
      <c r="S16" s="507"/>
      <c r="T16" s="513"/>
      <c r="U16" s="503">
        <f>'Price List Prep Sheet'!$AE$123</f>
        <v>17.92379427083333</v>
      </c>
      <c r="V16" s="506"/>
      <c r="W16" s="514"/>
      <c r="X16" s="503"/>
      <c r="Y16" s="503">
        <f>'Price List Prep Sheet'!$AE$124</f>
        <v>17.892565972222219</v>
      </c>
      <c r="Z16" s="503"/>
      <c r="AA16" s="503"/>
      <c r="AB16" s="503">
        <f>'Price List Prep Sheet'!$AE$125</f>
        <v>17.861337673611107</v>
      </c>
      <c r="AC16" s="503">
        <f>'Price List Prep Sheet'!$AE$126</f>
        <v>17.845723524305551</v>
      </c>
    </row>
    <row r="17" spans="1:29" ht="16.2" thickBot="1" x14ac:dyDescent="0.35">
      <c r="A17" s="447" t="s">
        <v>462</v>
      </c>
      <c r="B17" s="233" t="e">
        <f t="shared" si="0"/>
        <v>#VALUE!</v>
      </c>
      <c r="C17" s="234">
        <f t="shared" si="1"/>
        <v>0</v>
      </c>
      <c r="D17" s="511">
        <f>'Price List Prep Sheet'!$AE$127</f>
        <v>23.526151041666658</v>
      </c>
      <c r="E17" s="511"/>
      <c r="F17" s="515"/>
      <c r="G17" s="516"/>
      <c r="H17" s="517">
        <f>'Price List Prep Sheet'!$AE$128</f>
        <v>21.277713541666657</v>
      </c>
      <c r="I17" s="511">
        <f>'Price List Prep Sheet'!$AE$129</f>
        <v>19.77875520833333</v>
      </c>
      <c r="J17" s="511"/>
      <c r="K17" s="515"/>
      <c r="L17" s="511"/>
      <c r="M17" s="511">
        <f>'Price List Prep Sheet'!$AE$130</f>
        <v>19.404015624999996</v>
      </c>
      <c r="N17" s="511"/>
      <c r="O17" s="515"/>
      <c r="P17" s="518"/>
      <c r="Q17" s="511">
        <f>'Price List Prep Sheet'!$AE$131</f>
        <v>19.216645833333327</v>
      </c>
      <c r="R17" s="511"/>
      <c r="S17" s="515"/>
      <c r="T17" s="519"/>
      <c r="U17" s="511">
        <f>'Price List Prep Sheet'!$AE$132</f>
        <v>19.122960937499997</v>
      </c>
      <c r="V17" s="517"/>
      <c r="W17" s="520"/>
      <c r="X17" s="511"/>
      <c r="Y17" s="503">
        <f>'Price List Prep Sheet'!$AE$133</f>
        <v>19.091732638888885</v>
      </c>
      <c r="Z17" s="503"/>
      <c r="AA17" s="503"/>
      <c r="AB17" s="503">
        <f>'Price List Prep Sheet'!$AE$134</f>
        <v>19.060504340277774</v>
      </c>
      <c r="AC17" s="503">
        <f>'Price List Prep Sheet'!$AE$135</f>
        <v>19.044890190972218</v>
      </c>
    </row>
    <row r="18" spans="1:29" x14ac:dyDescent="0.3">
      <c r="A18" s="447" t="s">
        <v>463</v>
      </c>
      <c r="C18" s="235"/>
      <c r="D18" s="503">
        <f>'Price List Prep Sheet'!$AE$136</f>
        <v>24.725317708333321</v>
      </c>
      <c r="E18" s="503"/>
      <c r="F18" s="503"/>
      <c r="G18" s="503"/>
      <c r="H18" s="503">
        <f>'Price List Prep Sheet'!$AE$137</f>
        <v>22.476880208333327</v>
      </c>
      <c r="I18" s="503">
        <f>'Price List Prep Sheet'!$AE$138</f>
        <v>20.977921874999993</v>
      </c>
      <c r="J18" s="503"/>
      <c r="K18" s="503"/>
      <c r="L18" s="503"/>
      <c r="M18" s="503">
        <f>'Price List Prep Sheet'!$AE$139</f>
        <v>20.603182291666663</v>
      </c>
      <c r="N18" s="503"/>
      <c r="O18" s="503"/>
      <c r="P18" s="521"/>
      <c r="Q18" s="503">
        <f>'Price List Prep Sheet'!$AE$140</f>
        <v>20.415812499999994</v>
      </c>
      <c r="R18" s="503"/>
      <c r="S18" s="503"/>
      <c r="T18" s="503"/>
      <c r="U18" s="503">
        <f>'Price List Prep Sheet'!$AE$141</f>
        <v>20.32212760416666</v>
      </c>
      <c r="V18" s="503"/>
      <c r="W18" s="503"/>
      <c r="X18" s="503"/>
      <c r="Y18" s="503">
        <f>'Price List Prep Sheet'!$AE$142</f>
        <v>20.290899305555548</v>
      </c>
      <c r="Z18" s="503"/>
      <c r="AA18" s="503"/>
      <c r="AB18" s="503">
        <f>'Price List Prep Sheet'!$AE$143</f>
        <v>20.259671006944437</v>
      </c>
      <c r="AC18" s="503">
        <f>'Price List Prep Sheet'!$AE$144</f>
        <v>20.244056857638881</v>
      </c>
    </row>
    <row r="19" spans="1:29" x14ac:dyDescent="0.3">
      <c r="A19" s="447" t="s">
        <v>464</v>
      </c>
      <c r="C19" s="235"/>
      <c r="D19" s="503">
        <f>'Price List Prep Sheet'!$AE$145</f>
        <v>25.924484374999992</v>
      </c>
      <c r="E19" s="503"/>
      <c r="F19" s="503"/>
      <c r="G19" s="503"/>
      <c r="H19" s="503">
        <f>'Price List Prep Sheet'!$AE$146</f>
        <v>23.676046874999987</v>
      </c>
      <c r="I19" s="503">
        <f>'Price List Prep Sheet'!$AE$147</f>
        <v>22.177088541666659</v>
      </c>
      <c r="J19" s="503"/>
      <c r="K19" s="503"/>
      <c r="L19" s="503"/>
      <c r="M19" s="503">
        <f>'Price List Prep Sheet'!$AE$148</f>
        <v>21.802348958333326</v>
      </c>
      <c r="N19" s="503"/>
      <c r="O19" s="503"/>
      <c r="P19" s="521"/>
      <c r="Q19" s="503">
        <f>'Price List Prep Sheet'!$AE$149</f>
        <v>21.614979166666657</v>
      </c>
      <c r="R19" s="503"/>
      <c r="S19" s="503"/>
      <c r="T19" s="503"/>
      <c r="U19" s="503">
        <f>'Price List Prep Sheet'!$AE$150</f>
        <v>21.521294270833327</v>
      </c>
      <c r="V19" s="503"/>
      <c r="W19" s="503"/>
      <c r="X19" s="503"/>
      <c r="Y19" s="503">
        <f>'Price List Prep Sheet'!$AE$151</f>
        <v>21.490065972222215</v>
      </c>
      <c r="Z19" s="503"/>
      <c r="AA19" s="503"/>
      <c r="AB19" s="503">
        <f>'Price List Prep Sheet'!$AE$152</f>
        <v>21.4588376736111</v>
      </c>
      <c r="AC19" s="503">
        <f>'Price List Prep Sheet'!$AE$153</f>
        <v>21.443223524305544</v>
      </c>
    </row>
    <row r="20" spans="1:29" x14ac:dyDescent="0.3">
      <c r="A20" s="447" t="s">
        <v>465</v>
      </c>
      <c r="C20" s="235"/>
      <c r="D20" s="503">
        <f>'Price List Prep Sheet'!$AE$154</f>
        <v>27.72323437499999</v>
      </c>
      <c r="E20" s="503"/>
      <c r="F20" s="503"/>
      <c r="G20" s="503"/>
      <c r="H20" s="503">
        <f>'Price List Prep Sheet'!$AE$155</f>
        <v>25.474796874999988</v>
      </c>
      <c r="I20" s="503">
        <f>'Price List Prep Sheet'!$AE$156</f>
        <v>23.975838541666654</v>
      </c>
      <c r="J20" s="503"/>
      <c r="K20" s="503"/>
      <c r="L20" s="503"/>
      <c r="M20" s="503">
        <f>'Price List Prep Sheet'!$AE$157</f>
        <v>23.601098958333324</v>
      </c>
      <c r="N20" s="503"/>
      <c r="O20" s="503"/>
      <c r="P20" s="521"/>
      <c r="Q20" s="503">
        <f>'Price List Prep Sheet'!$AE$158</f>
        <v>23.413729166666659</v>
      </c>
      <c r="R20" s="503"/>
      <c r="S20" s="503"/>
      <c r="T20" s="503"/>
      <c r="U20" s="503">
        <f>'Price List Prep Sheet'!$AE$159</f>
        <v>23.320044270833321</v>
      </c>
      <c r="V20" s="503"/>
      <c r="W20" s="503"/>
      <c r="X20" s="503"/>
      <c r="Y20" s="503">
        <f>'Price List Prep Sheet'!$AE$160</f>
        <v>23.288815972222213</v>
      </c>
      <c r="Z20" s="503"/>
      <c r="AA20" s="503"/>
      <c r="AB20" s="503">
        <f>'Price List Prep Sheet'!$AE$161</f>
        <v>23.257587673611098</v>
      </c>
      <c r="AC20" s="503">
        <f>'Price List Prep Sheet'!$AE$162</f>
        <v>23.241973524305543</v>
      </c>
    </row>
    <row r="21" spans="1:29" x14ac:dyDescent="0.3">
      <c r="A21" s="447" t="s">
        <v>466</v>
      </c>
      <c r="C21" s="235"/>
      <c r="D21" s="503">
        <f>'Price List Prep Sheet'!$AE$163</f>
        <v>30.721151041666662</v>
      </c>
      <c r="E21" s="503"/>
      <c r="F21" s="503"/>
      <c r="G21" s="503"/>
      <c r="H21" s="503">
        <f>'Price List Prep Sheet'!$AE$164</f>
        <v>28.472713541666653</v>
      </c>
      <c r="I21" s="503">
        <f>'Price List Prep Sheet'!$AE$165</f>
        <v>26.973755208333323</v>
      </c>
      <c r="J21" s="503"/>
      <c r="K21" s="503"/>
      <c r="L21" s="503"/>
      <c r="M21" s="503">
        <f>'Price List Prep Sheet'!$AE$166</f>
        <v>26.599015624999993</v>
      </c>
      <c r="N21" s="503"/>
      <c r="O21" s="503"/>
      <c r="P21" s="521"/>
      <c r="Q21" s="503">
        <f>'Price List Prep Sheet'!$AE$167</f>
        <v>26.411645833333321</v>
      </c>
      <c r="R21" s="503"/>
      <c r="S21" s="503"/>
      <c r="T21" s="503"/>
      <c r="U21" s="503">
        <f>'Price List Prep Sheet'!$AE$168</f>
        <v>26.31796093749999</v>
      </c>
      <c r="V21" s="503"/>
      <c r="W21" s="503"/>
      <c r="X21" s="503"/>
      <c r="Y21" s="503">
        <f>'Price List Prep Sheet'!$AE$169</f>
        <v>26.286732638888878</v>
      </c>
      <c r="Z21" s="503"/>
      <c r="AA21" s="503"/>
      <c r="AB21" s="503">
        <f>'Price List Prep Sheet'!$AE$170</f>
        <v>26.255504340277767</v>
      </c>
      <c r="AC21" s="503">
        <f>'Price List Prep Sheet'!$AE$171</f>
        <v>26.239890190972211</v>
      </c>
    </row>
    <row r="22" spans="1:29" x14ac:dyDescent="0.3">
      <c r="A22" s="447" t="s">
        <v>467</v>
      </c>
      <c r="C22" s="235"/>
      <c r="D22" s="503">
        <f>'Price List Prep Sheet'!$AE$172</f>
        <v>33.71906770833332</v>
      </c>
      <c r="E22" s="503"/>
      <c r="F22" s="503"/>
      <c r="G22" s="503"/>
      <c r="H22" s="503">
        <f>'Price List Prep Sheet'!$AE$173</f>
        <v>31.470630208333322</v>
      </c>
      <c r="I22" s="503">
        <f>'Price List Prep Sheet'!$AE$174</f>
        <v>29.971671874999988</v>
      </c>
      <c r="J22" s="503"/>
      <c r="K22" s="503"/>
      <c r="L22" s="503"/>
      <c r="M22" s="503">
        <f>'Price List Prep Sheet'!$AE$175</f>
        <v>29.596932291666654</v>
      </c>
      <c r="N22" s="503"/>
      <c r="O22" s="503"/>
      <c r="P22" s="521"/>
      <c r="Q22" s="503">
        <f>'Price List Prep Sheet'!$AE$176</f>
        <v>29.409562499999989</v>
      </c>
      <c r="R22" s="503"/>
      <c r="S22" s="503"/>
      <c r="T22" s="503"/>
      <c r="U22" s="503">
        <f>'Price List Prep Sheet'!$AE$177</f>
        <v>29.315877604166651</v>
      </c>
      <c r="V22" s="503"/>
      <c r="W22" s="503"/>
      <c r="X22" s="503"/>
      <c r="Y22" s="503">
        <f>'Price List Prep Sheet'!$AE$178</f>
        <v>29.284649305555543</v>
      </c>
      <c r="Z22" s="503"/>
      <c r="AA22" s="503"/>
      <c r="AB22" s="503">
        <f>'Price List Prep Sheet'!$AE$179</f>
        <v>29.253421006944432</v>
      </c>
      <c r="AC22" s="503">
        <f>'Price List Prep Sheet'!$AE$180</f>
        <v>29.237806857638876</v>
      </c>
    </row>
    <row r="23" spans="1:29" x14ac:dyDescent="0.3">
      <c r="A23" s="467" t="s">
        <v>468</v>
      </c>
      <c r="C23" s="235"/>
      <c r="D23" s="511">
        <f>'Price List Prep Sheet'!$AE$181</f>
        <v>36.716984374999988</v>
      </c>
      <c r="E23" s="511"/>
      <c r="F23" s="511"/>
      <c r="G23" s="511"/>
      <c r="H23" s="511">
        <f>'Price List Prep Sheet'!$AE$182</f>
        <v>34.468546874999987</v>
      </c>
      <c r="I23" s="511">
        <f>'Price List Prep Sheet'!$AE$183</f>
        <v>32.969588541666653</v>
      </c>
      <c r="J23" s="511"/>
      <c r="K23" s="511"/>
      <c r="L23" s="511"/>
      <c r="M23" s="511">
        <f>'Price List Prep Sheet'!$AE$184</f>
        <v>32.594848958333323</v>
      </c>
      <c r="N23" s="511"/>
      <c r="O23" s="511"/>
      <c r="P23" s="522"/>
      <c r="Q23" s="511">
        <f>'Price List Prep Sheet'!$AE$185</f>
        <v>32.407479166666647</v>
      </c>
      <c r="R23" s="511"/>
      <c r="S23" s="511"/>
      <c r="T23" s="511"/>
      <c r="U23" s="511">
        <f>'Price List Prep Sheet'!$AE$186</f>
        <v>32.31379427083332</v>
      </c>
      <c r="V23" s="511"/>
      <c r="W23" s="511"/>
      <c r="X23" s="511"/>
      <c r="Y23" s="503">
        <f>'Price List Prep Sheet'!$AE$187</f>
        <v>32.282565972222208</v>
      </c>
      <c r="Z23" s="503"/>
      <c r="AA23" s="503"/>
      <c r="AB23" s="503">
        <f>'Price List Prep Sheet'!$AE$188</f>
        <v>32.251337673611097</v>
      </c>
      <c r="AC23" s="503">
        <f>'Price List Prep Sheet'!$AE$189</f>
        <v>32.235723524305541</v>
      </c>
    </row>
    <row r="24" spans="1:29" x14ac:dyDescent="0.3">
      <c r="A24" s="469" t="s">
        <v>469</v>
      </c>
      <c r="B24" s="14"/>
      <c r="C24" s="470"/>
      <c r="D24" s="503">
        <f>'Price List Prep Sheet'!$AE$190</f>
        <v>42.712817708333326</v>
      </c>
      <c r="E24" s="503"/>
      <c r="F24" s="503"/>
      <c r="G24" s="503"/>
      <c r="H24" s="503">
        <f>'Price List Prep Sheet'!$AE$191</f>
        <v>40.464380208333324</v>
      </c>
      <c r="I24" s="503">
        <f>'Price List Prep Sheet'!$AE$192</f>
        <v>38.96542187499999</v>
      </c>
      <c r="J24" s="503"/>
      <c r="K24" s="503"/>
      <c r="L24" s="503"/>
      <c r="M24" s="503">
        <f>'Price List Prep Sheet'!$AE$193</f>
        <v>38.590682291666653</v>
      </c>
      <c r="N24" s="503"/>
      <c r="O24" s="503"/>
      <c r="P24" s="521"/>
      <c r="Q24" s="503">
        <f>'Price List Prep Sheet'!$AE$194</f>
        <v>38.403312499999984</v>
      </c>
      <c r="R24" s="503"/>
      <c r="S24" s="503"/>
      <c r="T24" s="503"/>
      <c r="U24" s="503">
        <f>'Price List Prep Sheet'!$AE$195</f>
        <v>38.30962760416665</v>
      </c>
      <c r="V24" s="503"/>
      <c r="W24" s="503"/>
      <c r="X24" s="503"/>
      <c r="Y24" s="503">
        <f>'Price List Prep Sheet'!$AE$196</f>
        <v>38.278399305555538</v>
      </c>
      <c r="Z24" s="503"/>
      <c r="AA24" s="503"/>
      <c r="AB24" s="503">
        <f>'Price List Prep Sheet'!$AE$197</f>
        <v>38.247171006944434</v>
      </c>
      <c r="AC24" s="503">
        <f>'Price List Prep Sheet'!$AE$198</f>
        <v>38.231556857638878</v>
      </c>
    </row>
    <row r="25" spans="1:29" x14ac:dyDescent="0.3">
      <c r="A25" s="469" t="s">
        <v>470</v>
      </c>
      <c r="B25" s="14"/>
      <c r="C25" s="470"/>
      <c r="D25" s="503">
        <f>'Price List Prep Sheet'!$AE$199</f>
        <v>48.708651041666648</v>
      </c>
      <c r="E25" s="503"/>
      <c r="F25" s="503"/>
      <c r="G25" s="503"/>
      <c r="H25" s="503">
        <f>'Price List Prep Sheet'!$AE$200</f>
        <v>46.460213541666647</v>
      </c>
      <c r="I25" s="503">
        <f>'Price List Prep Sheet'!$AE$201</f>
        <v>44.96125520833332</v>
      </c>
      <c r="J25" s="503"/>
      <c r="K25" s="503"/>
      <c r="L25" s="503"/>
      <c r="M25" s="503">
        <f>'Price List Prep Sheet'!$AE$202</f>
        <v>44.58651562499999</v>
      </c>
      <c r="N25" s="503"/>
      <c r="O25" s="503"/>
      <c r="P25" s="521"/>
      <c r="Q25" s="503">
        <f>'Price List Prep Sheet'!$AE$203</f>
        <v>44.399145833333328</v>
      </c>
      <c r="R25" s="503"/>
      <c r="S25" s="503"/>
      <c r="T25" s="503"/>
      <c r="U25" s="503">
        <f>'Price List Prep Sheet'!$AE$204</f>
        <v>44.305460937499987</v>
      </c>
      <c r="V25" s="503"/>
      <c r="W25" s="503"/>
      <c r="X25" s="503"/>
      <c r="Y25" s="503">
        <f>'Price List Prep Sheet'!$AE$205</f>
        <v>44.274232638888876</v>
      </c>
      <c r="Z25" s="503"/>
      <c r="AA25" s="503"/>
      <c r="AB25" s="503">
        <f>'Price List Prep Sheet'!$AE$206</f>
        <v>44.243004340277771</v>
      </c>
      <c r="AC25" s="503">
        <f>'Price List Prep Sheet'!$AE$207</f>
        <v>44.227390190972208</v>
      </c>
    </row>
    <row r="26" spans="1:29" x14ac:dyDescent="0.3">
      <c r="A26" s="469" t="s">
        <v>471</v>
      </c>
      <c r="B26" s="14"/>
      <c r="C26" s="470"/>
      <c r="D26" s="503">
        <f>'Price List Prep Sheet'!$AE$208</f>
        <v>54.704484374999993</v>
      </c>
      <c r="E26" s="503"/>
      <c r="F26" s="503"/>
      <c r="G26" s="503"/>
      <c r="H26" s="503">
        <f>'Price List Prep Sheet'!$AE$209</f>
        <v>52.456046874999991</v>
      </c>
      <c r="I26" s="503">
        <f>'Price List Prep Sheet'!$AE$210</f>
        <v>50.957088541666657</v>
      </c>
      <c r="J26" s="503"/>
      <c r="K26" s="503"/>
      <c r="L26" s="503"/>
      <c r="M26" s="503">
        <f>'Price List Prep Sheet'!$AE$211</f>
        <v>50.582348958333327</v>
      </c>
      <c r="N26" s="503"/>
      <c r="O26" s="503"/>
      <c r="P26" s="521"/>
      <c r="Q26" s="503">
        <f>'Price List Prep Sheet'!$AE$212</f>
        <v>50.394979166666651</v>
      </c>
      <c r="R26" s="503"/>
      <c r="S26" s="503"/>
      <c r="T26" s="503"/>
      <c r="U26" s="503">
        <f>'Price List Prep Sheet'!$AE$213</f>
        <v>50.301294270833317</v>
      </c>
      <c r="V26" s="503"/>
      <c r="W26" s="503"/>
      <c r="X26" s="503"/>
      <c r="Y26" s="503">
        <f>'Price List Prep Sheet'!$AE$214</f>
        <v>50.270065972222213</v>
      </c>
      <c r="Z26" s="503"/>
      <c r="AA26" s="503"/>
      <c r="AB26" s="503">
        <f>'Price List Prep Sheet'!$AE$215</f>
        <v>50.238837673611094</v>
      </c>
      <c r="AC26" s="503">
        <f>'Price List Prep Sheet'!$AE$216</f>
        <v>50.223223524305538</v>
      </c>
    </row>
    <row r="27" spans="1:29" x14ac:dyDescent="0.3">
      <c r="A27" s="469" t="s">
        <v>472</v>
      </c>
      <c r="B27" s="14"/>
      <c r="C27" s="470"/>
      <c r="D27" s="503">
        <f>'Price List Prep Sheet'!$AE$217</f>
        <v>60.700317708333316</v>
      </c>
      <c r="E27" s="503"/>
      <c r="F27" s="503"/>
      <c r="G27" s="503"/>
      <c r="H27" s="503">
        <f>'Price List Prep Sheet'!$AE$218</f>
        <v>58.451880208333321</v>
      </c>
      <c r="I27" s="503">
        <f>'Price List Prep Sheet'!$AE$219</f>
        <v>56.95292187499998</v>
      </c>
      <c r="J27" s="503"/>
      <c r="K27" s="503"/>
      <c r="L27" s="503"/>
      <c r="M27" s="503">
        <f>'Price List Prep Sheet'!$AE$220</f>
        <v>56.57818229166665</v>
      </c>
      <c r="N27" s="503"/>
      <c r="O27" s="503"/>
      <c r="P27" s="521"/>
      <c r="Q27" s="503">
        <f>'Price List Prep Sheet'!$AE$221</f>
        <v>56.390812499999996</v>
      </c>
      <c r="R27" s="503"/>
      <c r="S27" s="503"/>
      <c r="T27" s="503"/>
      <c r="U27" s="503">
        <f>'Price List Prep Sheet'!$AE$222</f>
        <v>56.297127604166654</v>
      </c>
      <c r="V27" s="503"/>
      <c r="W27" s="503"/>
      <c r="X27" s="503"/>
      <c r="Y27" s="503">
        <f>'Price List Prep Sheet'!$AE$223</f>
        <v>56.265899305555543</v>
      </c>
      <c r="Z27" s="503"/>
      <c r="AA27" s="503"/>
      <c r="AB27" s="503">
        <f>'Price List Prep Sheet'!$AE$224</f>
        <v>56.234671006944438</v>
      </c>
      <c r="AC27" s="503">
        <f>'Price List Prep Sheet'!$AE$225</f>
        <v>56.219056857638876</v>
      </c>
    </row>
    <row r="28" spans="1:29" x14ac:dyDescent="0.3">
      <c r="A28" s="469" t="s">
        <v>473</v>
      </c>
      <c r="B28" s="14"/>
      <c r="C28" s="470"/>
      <c r="D28" s="503">
        <f>'Price List Prep Sheet'!$AE$226</f>
        <v>66.696151041666653</v>
      </c>
      <c r="E28" s="503"/>
      <c r="F28" s="503"/>
      <c r="G28" s="503"/>
      <c r="H28" s="503">
        <f>'Price List Prep Sheet'!$AE$227</f>
        <v>64.447713541666644</v>
      </c>
      <c r="I28" s="503">
        <f>'Price List Prep Sheet'!$AE$228</f>
        <v>62.948755208333324</v>
      </c>
      <c r="J28" s="503"/>
      <c r="K28" s="503"/>
      <c r="L28" s="503"/>
      <c r="M28" s="503">
        <f>'Price List Prep Sheet'!$AE$229</f>
        <v>62.574015624999994</v>
      </c>
      <c r="N28" s="503"/>
      <c r="O28" s="503"/>
      <c r="P28" s="521"/>
      <c r="Q28" s="503">
        <f>'Price List Prep Sheet'!$AE$230</f>
        <v>62.386645833333318</v>
      </c>
      <c r="R28" s="503"/>
      <c r="S28" s="503"/>
      <c r="T28" s="503"/>
      <c r="U28" s="503">
        <f>'Price List Prep Sheet'!$AE$231</f>
        <v>62.292960937499984</v>
      </c>
      <c r="V28" s="503"/>
      <c r="W28" s="503"/>
      <c r="X28" s="503"/>
      <c r="Y28" s="503">
        <f>'Price List Prep Sheet'!$AE$232</f>
        <v>62.261732638888873</v>
      </c>
      <c r="Z28" s="503"/>
      <c r="AA28" s="503"/>
      <c r="AB28" s="503">
        <f>'Price List Prep Sheet'!$AE$233</f>
        <v>62.230504340277761</v>
      </c>
      <c r="AC28" s="503">
        <f>'Price List Prep Sheet'!$AE$234</f>
        <v>62.214890190972206</v>
      </c>
    </row>
    <row r="29" spans="1:29" x14ac:dyDescent="0.3">
      <c r="A29" s="469" t="s">
        <v>474</v>
      </c>
      <c r="B29" s="14"/>
      <c r="C29" s="470"/>
      <c r="D29" s="503">
        <f>'Price List Prep Sheet'!$AE$235</f>
        <v>72.691984374999976</v>
      </c>
      <c r="E29" s="503"/>
      <c r="F29" s="503"/>
      <c r="G29" s="503"/>
      <c r="H29" s="503">
        <f>'Price List Prep Sheet'!$AE$236</f>
        <v>70.443546874999981</v>
      </c>
      <c r="I29" s="503">
        <f>'Price List Prep Sheet'!$AE$237</f>
        <v>68.944588541666647</v>
      </c>
      <c r="J29" s="503"/>
      <c r="K29" s="503"/>
      <c r="L29" s="503"/>
      <c r="M29" s="503">
        <f>'Price List Prep Sheet'!$AE$238</f>
        <v>68.569848958333324</v>
      </c>
      <c r="N29" s="503"/>
      <c r="O29" s="503"/>
      <c r="P29" s="521"/>
      <c r="Q29" s="503">
        <f>'Price List Prep Sheet'!$AE$239</f>
        <v>68.382479166666641</v>
      </c>
      <c r="R29" s="503"/>
      <c r="S29" s="503"/>
      <c r="T29" s="503"/>
      <c r="U29" s="503">
        <f>'Price List Prep Sheet'!$AE$240</f>
        <v>68.288794270833321</v>
      </c>
      <c r="V29" s="503"/>
      <c r="W29" s="503"/>
      <c r="X29" s="503"/>
      <c r="Y29" s="503">
        <f>'Price List Prep Sheet'!$AE$241</f>
        <v>68.25756597222221</v>
      </c>
      <c r="Z29" s="503"/>
      <c r="AA29" s="503"/>
      <c r="AB29" s="503">
        <f>'Price List Prep Sheet'!$AE$242</f>
        <v>68.226337673611098</v>
      </c>
      <c r="AC29" s="503">
        <f>'Price List Prep Sheet'!$AE$243</f>
        <v>68.210723524305536</v>
      </c>
    </row>
    <row r="30" spans="1:29" x14ac:dyDescent="0.3">
      <c r="A30" s="469" t="s">
        <v>475</v>
      </c>
      <c r="B30" s="14"/>
      <c r="C30" s="470"/>
      <c r="D30" s="503">
        <f>'Price List Prep Sheet'!$AE$244</f>
        <v>81.685734374999981</v>
      </c>
      <c r="E30" s="503"/>
      <c r="F30" s="503"/>
      <c r="G30" s="503"/>
      <c r="H30" s="503">
        <f>'Price List Prep Sheet'!$AE$245</f>
        <v>79.437296874999973</v>
      </c>
      <c r="I30" s="503">
        <f>'Price List Prep Sheet'!$AE$246</f>
        <v>77.938338541666653</v>
      </c>
      <c r="J30" s="503"/>
      <c r="K30" s="503"/>
      <c r="L30" s="503"/>
      <c r="M30" s="503">
        <f>'Price List Prep Sheet'!$AE$247</f>
        <v>77.563598958333301</v>
      </c>
      <c r="N30" s="503"/>
      <c r="O30" s="503"/>
      <c r="P30" s="521"/>
      <c r="Q30" s="503">
        <f>'Price List Prep Sheet'!$AE$248</f>
        <v>77.376229166666647</v>
      </c>
      <c r="R30" s="503"/>
      <c r="S30" s="503"/>
      <c r="T30" s="503"/>
      <c r="U30" s="503">
        <f>'Price List Prep Sheet'!$AE$249</f>
        <v>77.282544270833313</v>
      </c>
      <c r="V30" s="503"/>
      <c r="W30" s="503"/>
      <c r="X30" s="503"/>
      <c r="Y30" s="503">
        <f>'Price List Prep Sheet'!$AE$250</f>
        <v>77.251315972222187</v>
      </c>
      <c r="Z30" s="503"/>
      <c r="AA30" s="503"/>
      <c r="AB30" s="503">
        <f>'Price List Prep Sheet'!$AE$251</f>
        <v>77.22008767361109</v>
      </c>
      <c r="AC30" s="503">
        <f>'Price List Prep Sheet'!$AE$252</f>
        <v>77.204473524305527</v>
      </c>
    </row>
    <row r="31" spans="1:29" x14ac:dyDescent="0.3">
      <c r="A31" s="469" t="s">
        <v>537</v>
      </c>
      <c r="B31" s="14"/>
      <c r="C31" s="470"/>
      <c r="D31" s="503">
        <f>'Price List Prep Sheet'!$AE$253</f>
        <v>96.675317708333296</v>
      </c>
      <c r="E31" s="503"/>
      <c r="F31" s="503"/>
      <c r="G31" s="503"/>
      <c r="H31" s="503">
        <f>'Price List Prep Sheet'!$AE$254</f>
        <v>94.426880208333301</v>
      </c>
      <c r="I31" s="503">
        <f>'Price List Prep Sheet'!$AE$255</f>
        <v>92.927921874999981</v>
      </c>
      <c r="J31" s="503"/>
      <c r="K31" s="503"/>
      <c r="L31" s="503"/>
      <c r="M31" s="503">
        <f>'Price List Prep Sheet'!$AE$256</f>
        <v>92.55318229166663</v>
      </c>
      <c r="N31" s="503"/>
      <c r="O31" s="503"/>
      <c r="P31" s="521"/>
      <c r="Q31" s="503">
        <f>'Price List Prep Sheet'!$AE$257</f>
        <v>92.36581249999999</v>
      </c>
      <c r="R31" s="503"/>
      <c r="S31" s="503"/>
      <c r="T31" s="503"/>
      <c r="U31" s="503">
        <f>'Price List Prep Sheet'!$AE$258</f>
        <v>92.272127604166641</v>
      </c>
      <c r="V31" s="503"/>
      <c r="W31" s="503"/>
      <c r="X31" s="503"/>
      <c r="Y31" s="503">
        <f>'Price List Prep Sheet'!$AE$259</f>
        <v>92.240899305555516</v>
      </c>
      <c r="Z31" s="503"/>
      <c r="AA31" s="503"/>
      <c r="AB31" s="503">
        <f>'Price List Prep Sheet'!$AE$260</f>
        <v>92.209671006944404</v>
      </c>
      <c r="AC31" s="503">
        <f>'Price List Prep Sheet'!$AE$261</f>
        <v>92.19405685763887</v>
      </c>
    </row>
    <row r="32" spans="1:29" x14ac:dyDescent="0.3">
      <c r="A32" s="380"/>
      <c r="C32" s="235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471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</row>
    <row r="33" spans="1:27" x14ac:dyDescent="0.3">
      <c r="C33" s="236">
        <v>2</v>
      </c>
      <c r="E33" s="237">
        <v>1.5</v>
      </c>
      <c r="F33" s="237"/>
      <c r="G33" s="237">
        <v>1</v>
      </c>
      <c r="H33" s="237"/>
      <c r="I33" s="393"/>
      <c r="J33" s="237">
        <v>0.9</v>
      </c>
      <c r="K33" s="237"/>
      <c r="L33" s="237">
        <v>0.9</v>
      </c>
      <c r="M33" s="237"/>
      <c r="N33" s="237">
        <v>0.8</v>
      </c>
      <c r="O33" s="237"/>
      <c r="P33" s="237">
        <v>0.8</v>
      </c>
      <c r="Q33" s="237"/>
      <c r="R33" s="237">
        <v>0.7</v>
      </c>
      <c r="S33" s="237"/>
      <c r="T33" s="237">
        <v>0.7</v>
      </c>
      <c r="U33" s="238"/>
      <c r="V33" s="237">
        <v>0.6</v>
      </c>
      <c r="W33" s="238"/>
      <c r="X33" s="237">
        <v>0.6</v>
      </c>
      <c r="Y33" s="238"/>
      <c r="Z33" s="237">
        <v>0.55000000000000004</v>
      </c>
      <c r="AA33" s="238"/>
    </row>
    <row r="34" spans="1:27" x14ac:dyDescent="0.3">
      <c r="E34" s="103"/>
      <c r="F34" s="103"/>
      <c r="G34" s="103"/>
      <c r="H34" s="103"/>
      <c r="J34" s="107"/>
      <c r="K34" s="103"/>
      <c r="L34" s="239"/>
      <c r="M34" s="103"/>
      <c r="N34" s="107"/>
      <c r="O34" s="103"/>
      <c r="P34" s="239"/>
      <c r="Q34" s="103"/>
      <c r="R34" s="107"/>
      <c r="S34" s="103"/>
      <c r="T34" s="103"/>
      <c r="U34" s="103"/>
      <c r="V34" s="107"/>
      <c r="W34" s="103"/>
      <c r="X34" s="103"/>
      <c r="Y34" s="103"/>
      <c r="Z34" s="107"/>
      <c r="AA34" s="103"/>
    </row>
    <row r="35" spans="1:27" x14ac:dyDescent="0.3">
      <c r="A35" s="23" t="s">
        <v>212</v>
      </c>
      <c r="C35" s="235"/>
      <c r="D35" s="76"/>
      <c r="E35" s="103"/>
      <c r="F35" s="103"/>
      <c r="G35" s="103"/>
      <c r="H35" s="103"/>
      <c r="I35" s="103"/>
      <c r="J35" s="107"/>
      <c r="K35" s="103"/>
      <c r="L35" s="239"/>
      <c r="M35" s="103"/>
      <c r="N35" s="107"/>
      <c r="O35" s="103"/>
      <c r="P35" s="239"/>
      <c r="Q35" s="103"/>
      <c r="R35" s="107"/>
      <c r="S35" s="103"/>
      <c r="T35" s="103"/>
      <c r="U35" s="103"/>
      <c r="V35" s="107"/>
      <c r="W35" s="103"/>
      <c r="X35" s="103"/>
      <c r="Y35" s="103"/>
      <c r="Z35" s="107"/>
      <c r="AA35" s="103"/>
    </row>
    <row r="36" spans="1:27" x14ac:dyDescent="0.3">
      <c r="A36" t="s">
        <v>213</v>
      </c>
      <c r="T36" s="103"/>
    </row>
    <row r="37" spans="1:27" x14ac:dyDescent="0.3">
      <c r="A37" t="s">
        <v>214</v>
      </c>
    </row>
    <row r="38" spans="1:27" x14ac:dyDescent="0.3">
      <c r="A38" t="s">
        <v>215</v>
      </c>
    </row>
    <row r="39" spans="1:27" x14ac:dyDescent="0.3">
      <c r="A39" t="s">
        <v>216</v>
      </c>
    </row>
    <row r="40" spans="1:27" x14ac:dyDescent="0.3">
      <c r="A40" t="s">
        <v>419</v>
      </c>
    </row>
    <row r="41" spans="1:27" x14ac:dyDescent="0.3">
      <c r="A41" t="s">
        <v>420</v>
      </c>
      <c r="J41" t="s">
        <v>217</v>
      </c>
      <c r="L41" t="s">
        <v>218</v>
      </c>
      <c r="M41" s="102"/>
      <c r="N41" s="102"/>
    </row>
    <row r="42" spans="1:27" x14ac:dyDescent="0.3">
      <c r="A42" t="s">
        <v>219</v>
      </c>
      <c r="L42" t="s">
        <v>220</v>
      </c>
      <c r="M42" s="102"/>
      <c r="N42" s="102"/>
    </row>
    <row r="43" spans="1:27" x14ac:dyDescent="0.3">
      <c r="A43" t="s">
        <v>221</v>
      </c>
      <c r="B43" t="s">
        <v>222</v>
      </c>
      <c r="L43" t="s">
        <v>223</v>
      </c>
      <c r="M43" s="102"/>
      <c r="N43" s="102"/>
    </row>
    <row r="44" spans="1:27" x14ac:dyDescent="0.3">
      <c r="B44" t="s">
        <v>224</v>
      </c>
      <c r="L44" t="s">
        <v>225</v>
      </c>
      <c r="M44" s="102"/>
      <c r="N44" s="102"/>
    </row>
    <row r="45" spans="1:27" x14ac:dyDescent="0.3">
      <c r="B45" t="s">
        <v>421</v>
      </c>
      <c r="L45" t="s">
        <v>422</v>
      </c>
      <c r="M45" s="102"/>
      <c r="N45" s="102"/>
    </row>
    <row r="46" spans="1:27" ht="14.4" x14ac:dyDescent="0.3">
      <c r="B46" t="s">
        <v>423</v>
      </c>
      <c r="C46"/>
      <c r="D46"/>
      <c r="L46" t="s">
        <v>424</v>
      </c>
    </row>
    <row r="47" spans="1:27" ht="14.4" x14ac:dyDescent="0.3">
      <c r="C47"/>
      <c r="D47"/>
    </row>
    <row r="48" spans="1:27" ht="14.4" x14ac:dyDescent="0.3">
      <c r="C48"/>
      <c r="D48"/>
    </row>
    <row r="49" spans="1:39" ht="14.4" x14ac:dyDescent="0.3">
      <c r="C49"/>
      <c r="D49"/>
    </row>
    <row r="50" spans="1:39" ht="14.4" x14ac:dyDescent="0.3">
      <c r="C50"/>
      <c r="D50"/>
    </row>
    <row r="51" spans="1:39" s="241" customFormat="1" x14ac:dyDescent="0.3">
      <c r="A51" s="240"/>
      <c r="B51" s="240"/>
      <c r="C51" s="240"/>
      <c r="D51" s="240"/>
      <c r="E51" s="240"/>
      <c r="F51" s="240"/>
      <c r="I51" s="240"/>
      <c r="J51" s="240"/>
      <c r="K51" s="240"/>
      <c r="O51" s="240"/>
      <c r="P51" s="240"/>
      <c r="S51" s="240"/>
      <c r="T51" s="240"/>
      <c r="U51" s="240"/>
      <c r="Z51" s="240"/>
      <c r="AA51" s="240"/>
      <c r="AD51" s="240"/>
      <c r="AE51" s="240"/>
      <c r="AF51" s="240"/>
      <c r="AG51" s="240"/>
      <c r="AM51" s="240"/>
    </row>
    <row r="52" spans="1:39" ht="14.4" x14ac:dyDescent="0.3">
      <c r="C52">
        <f>28000/750</f>
        <v>37.333333333333336</v>
      </c>
      <c r="D52"/>
    </row>
    <row r="53" spans="1:39" ht="14.4" x14ac:dyDescent="0.3">
      <c r="C53"/>
      <c r="D53"/>
    </row>
    <row r="54" spans="1:39" ht="14.4" x14ac:dyDescent="0.3">
      <c r="C54"/>
      <c r="D54"/>
      <c r="L54" s="240"/>
    </row>
    <row r="55" spans="1:39" ht="14.4" x14ac:dyDescent="0.3">
      <c r="C55"/>
      <c r="D55"/>
      <c r="I55" s="240"/>
      <c r="J55" s="240"/>
      <c r="K55" s="240"/>
      <c r="M55" s="240"/>
      <c r="N55" s="240"/>
      <c r="P55" s="240"/>
      <c r="Q55" s="240"/>
      <c r="R55" s="240"/>
      <c r="S55" s="240"/>
      <c r="T55" s="240"/>
    </row>
    <row r="56" spans="1:39" x14ac:dyDescent="0.3">
      <c r="C56"/>
    </row>
    <row r="57" spans="1:39" x14ac:dyDescent="0.3">
      <c r="D5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58"/>
  <sheetViews>
    <sheetView workbookViewId="0">
      <pane ySplit="4" topLeftCell="A29" activePane="bottomLeft" state="frozen"/>
      <selection pane="bottomLeft" activeCell="AC31" sqref="AC31"/>
    </sheetView>
  </sheetViews>
  <sheetFormatPr defaultRowHeight="15.6" x14ac:dyDescent="0.3"/>
  <cols>
    <col min="1" max="1" width="14.44140625" customWidth="1"/>
    <col min="2" max="2" width="9" hidden="1" customWidth="1"/>
    <col min="3" max="3" width="9.6640625" style="102" hidden="1" customWidth="1"/>
    <col min="4" max="4" width="12.6640625" style="102" customWidth="1"/>
    <col min="5" max="5" width="0" hidden="1" customWidth="1"/>
    <col min="6" max="7" width="9" hidden="1" customWidth="1"/>
    <col min="8" max="8" width="9" customWidth="1"/>
    <col min="9" max="9" width="11.109375" customWidth="1"/>
    <col min="10" max="10" width="6.88671875" hidden="1" customWidth="1"/>
    <col min="11" max="11" width="8.33203125" hidden="1" customWidth="1"/>
    <col min="12" max="12" width="8.109375" hidden="1" customWidth="1"/>
    <col min="13" max="13" width="12.33203125" customWidth="1"/>
    <col min="14" max="14" width="8.44140625" hidden="1" customWidth="1"/>
    <col min="15" max="15" width="8.33203125" hidden="1" customWidth="1"/>
    <col min="16" max="16" width="8.109375" hidden="1" customWidth="1"/>
    <col min="17" max="17" width="11.5546875" customWidth="1"/>
    <col min="18" max="18" width="8" hidden="1" customWidth="1"/>
    <col min="19" max="19" width="7.88671875" hidden="1" customWidth="1"/>
    <col min="20" max="20" width="8.109375" hidden="1" customWidth="1"/>
    <col min="21" max="21" width="11.33203125" customWidth="1"/>
    <col min="22" max="22" width="7.88671875" hidden="1" customWidth="1"/>
    <col min="23" max="23" width="8.109375" hidden="1" customWidth="1"/>
    <col min="24" max="24" width="8" hidden="1" customWidth="1"/>
    <col min="25" max="25" width="11.6640625" customWidth="1"/>
    <col min="26" max="26" width="7.33203125" hidden="1" customWidth="1"/>
    <col min="27" max="27" width="8" hidden="1" customWidth="1"/>
    <col min="28" max="29" width="10.33203125" customWidth="1"/>
  </cols>
  <sheetData>
    <row r="1" spans="1:29" x14ac:dyDescent="0.3">
      <c r="A1" s="203" t="s">
        <v>206</v>
      </c>
      <c r="B1" s="204"/>
      <c r="C1" s="205"/>
      <c r="D1" s="206" t="s">
        <v>207</v>
      </c>
      <c r="E1" s="207"/>
      <c r="F1" s="207"/>
      <c r="G1" s="207"/>
      <c r="H1" s="208" t="s">
        <v>264</v>
      </c>
      <c r="I1" s="208" t="s">
        <v>390</v>
      </c>
      <c r="J1" s="207"/>
      <c r="K1" s="207"/>
      <c r="L1" s="207"/>
      <c r="M1" s="208" t="s">
        <v>391</v>
      </c>
      <c r="N1" s="207"/>
      <c r="O1" s="207"/>
      <c r="P1" s="207"/>
      <c r="Q1" s="208" t="s">
        <v>392</v>
      </c>
      <c r="R1" s="207"/>
      <c r="S1" s="207"/>
      <c r="T1" s="209"/>
      <c r="U1" s="206" t="s">
        <v>393</v>
      </c>
      <c r="V1" s="207"/>
      <c r="W1" s="207"/>
      <c r="X1" s="209"/>
      <c r="Y1" s="441" t="s">
        <v>267</v>
      </c>
      <c r="Z1" s="442"/>
      <c r="AA1" s="442"/>
      <c r="AB1" s="443" t="s">
        <v>268</v>
      </c>
      <c r="AC1" s="443" t="s">
        <v>523</v>
      </c>
    </row>
    <row r="2" spans="1:29" x14ac:dyDescent="0.3">
      <c r="A2" s="210" t="s">
        <v>209</v>
      </c>
      <c r="B2" s="211" t="s">
        <v>210</v>
      </c>
      <c r="C2" s="212" t="s">
        <v>476</v>
      </c>
      <c r="D2" s="213"/>
      <c r="E2" s="214"/>
      <c r="F2" s="215"/>
      <c r="G2" s="212"/>
      <c r="H2" s="214"/>
      <c r="I2" s="213"/>
      <c r="J2" s="216"/>
      <c r="K2" s="215"/>
      <c r="L2" s="212"/>
      <c r="M2" s="213"/>
      <c r="N2" s="216"/>
      <c r="O2" s="215"/>
      <c r="P2" s="212"/>
      <c r="Q2" s="213"/>
      <c r="R2" s="216"/>
      <c r="S2" s="215"/>
      <c r="T2" s="212"/>
      <c r="U2" s="213"/>
      <c r="V2" s="216"/>
      <c r="W2" s="217"/>
      <c r="X2" s="212"/>
      <c r="Y2" s="218"/>
      <c r="Z2" s="444"/>
      <c r="AA2" s="218"/>
      <c r="AB2" s="213"/>
      <c r="AC2" s="213"/>
    </row>
    <row r="3" spans="1:29" ht="15" hidden="1" customHeight="1" x14ac:dyDescent="0.3">
      <c r="A3" s="445">
        <v>1000</v>
      </c>
      <c r="B3" s="211"/>
      <c r="C3" s="212"/>
      <c r="D3" s="219" t="e">
        <f>'[2]PCice PCep Sheet'!$AC$4</f>
        <v>#REF!</v>
      </c>
      <c r="E3" s="220"/>
      <c r="F3" s="221"/>
      <c r="G3" s="222"/>
      <c r="H3" s="220"/>
      <c r="I3" s="219">
        <f>'[1]Price Prep Sheet'!$AC$5</f>
        <v>11.677468441891948</v>
      </c>
      <c r="J3" s="223"/>
      <c r="K3" s="224"/>
      <c r="L3" s="103"/>
      <c r="M3" s="225">
        <f>'[1]Price Prep Sheet'!$AC$6</f>
        <v>7.3493727704406417</v>
      </c>
      <c r="N3" s="223"/>
      <c r="O3" s="224"/>
      <c r="P3" s="226"/>
      <c r="Q3" s="225">
        <f>'[1]Price Prep Sheet'!$AC$7</f>
        <v>6.1582630544188168</v>
      </c>
      <c r="R3" s="223"/>
      <c r="S3" s="224"/>
      <c r="T3" s="226"/>
      <c r="U3" s="225">
        <f>'[1]Price Prep Sheet'!$AC$8</f>
        <v>5.562708196407903</v>
      </c>
      <c r="V3" s="223"/>
      <c r="W3" s="227"/>
      <c r="X3" s="103"/>
      <c r="Y3" s="231">
        <f>'[1]Price Prep Sheet'!$AC$9</f>
        <v>5.3641899104042663</v>
      </c>
      <c r="Z3" s="216"/>
      <c r="AA3" s="217"/>
      <c r="AB3" s="446"/>
      <c r="AC3" s="446"/>
    </row>
    <row r="4" spans="1:29" ht="15" hidden="1" customHeight="1" x14ac:dyDescent="0.3">
      <c r="A4" s="445">
        <v>2000</v>
      </c>
      <c r="B4" s="211"/>
      <c r="C4" s="212"/>
      <c r="D4" s="225">
        <f>'[1]Price Prep Sheet'!$AC$11</f>
        <v>58.428127759176604</v>
      </c>
      <c r="E4" s="103"/>
      <c r="F4" s="224"/>
      <c r="G4" s="226"/>
      <c r="H4" s="103"/>
      <c r="I4" s="225">
        <f>'[1]Price Prep Sheet'!$AC$12</f>
        <v>13.364476836350862</v>
      </c>
      <c r="J4" s="223"/>
      <c r="K4" s="224"/>
      <c r="L4" s="103"/>
      <c r="M4" s="225">
        <f>'[1]Price Prep Sheet'!$AC$13</f>
        <v>8.8581117440682871</v>
      </c>
      <c r="N4" s="223"/>
      <c r="O4" s="224"/>
      <c r="P4" s="226"/>
      <c r="Q4" s="225">
        <f>'[1]Price Prep Sheet'!$AC$14</f>
        <v>7.0714471700355501</v>
      </c>
      <c r="R4" s="223"/>
      <c r="S4" s="224"/>
      <c r="T4" s="226"/>
      <c r="U4" s="225">
        <f>'[1]Price Prep Sheet'!$AC$15</f>
        <v>6.1781148830191803</v>
      </c>
      <c r="V4" s="223"/>
      <c r="W4" s="227"/>
      <c r="X4" s="103"/>
      <c r="Y4" s="228">
        <f>'[1]Price Prep Sheet'!$AC$17</f>
        <v>5.5825600250082683</v>
      </c>
      <c r="Z4" s="216"/>
      <c r="AA4" s="217"/>
      <c r="AB4" s="14"/>
      <c r="AC4" s="14"/>
    </row>
    <row r="5" spans="1:29" ht="15" customHeight="1" x14ac:dyDescent="0.3">
      <c r="A5" s="447" t="s">
        <v>477</v>
      </c>
      <c r="B5" s="229" t="e">
        <f t="shared" ref="B5:B17" si="0">A5/1000</f>
        <v>#VALUE!</v>
      </c>
      <c r="C5" s="230">
        <f>G5*2</f>
        <v>0</v>
      </c>
      <c r="D5" s="477">
        <f>'Price List Prep Sheet'!$AF$19</f>
        <v>11.682881249999999</v>
      </c>
      <c r="E5" s="477"/>
      <c r="F5" s="478"/>
      <c r="G5" s="479"/>
      <c r="H5" s="480">
        <f>'Price List Prep Sheet'!$AF$20</f>
        <v>8.9847562499999984</v>
      </c>
      <c r="I5" s="477">
        <f>'Price List Prep Sheet'!$AF$21</f>
        <v>7.1860062499999984</v>
      </c>
      <c r="J5" s="477"/>
      <c r="K5" s="481"/>
      <c r="L5" s="477"/>
      <c r="M5" s="477">
        <f>'Price List Prep Sheet'!$AF$22</f>
        <v>6.736318749999997</v>
      </c>
      <c r="N5" s="477"/>
      <c r="O5" s="481"/>
      <c r="P5" s="482"/>
      <c r="Q5" s="477">
        <f>'Price List Prep Sheet'!$AF$23</f>
        <v>6.5114749999999981</v>
      </c>
      <c r="R5" s="477"/>
      <c r="S5" s="481"/>
      <c r="T5" s="479"/>
      <c r="U5" s="477">
        <f>'Price List Prep Sheet'!$AF$24</f>
        <v>6.3990531249999982</v>
      </c>
      <c r="V5" s="477"/>
      <c r="W5" s="483"/>
      <c r="X5" s="477"/>
      <c r="Y5" s="477">
        <f>'Price List Prep Sheet'!$AF$25</f>
        <v>6.3615791666666643</v>
      </c>
      <c r="Z5" s="477"/>
      <c r="AA5" s="477"/>
      <c r="AB5" s="500">
        <f>'Price List Prep Sheet'!$AF$26</f>
        <v>6.3241052083333322</v>
      </c>
      <c r="AC5" s="500">
        <f>'Price List Prep Sheet'!$AF$27</f>
        <v>6.3053682291666648</v>
      </c>
    </row>
    <row r="6" spans="1:29" x14ac:dyDescent="0.3">
      <c r="A6" s="447" t="s">
        <v>478</v>
      </c>
      <c r="B6" s="229" t="e">
        <f t="shared" si="0"/>
        <v>#VALUE!</v>
      </c>
      <c r="C6" s="230">
        <f t="shared" ref="C6:C17" si="1">G6*2</f>
        <v>0</v>
      </c>
      <c r="D6" s="499">
        <f>'Price List Prep Sheet'!$AF$28</f>
        <v>12.762131249999996</v>
      </c>
      <c r="E6" s="477"/>
      <c r="F6" s="481"/>
      <c r="G6" s="479"/>
      <c r="H6" s="480">
        <f>'Price List Prep Sheet'!$AF$29</f>
        <v>10.064006249999998</v>
      </c>
      <c r="I6" s="477">
        <f>'Price List Prep Sheet'!$AF$30</f>
        <v>8.2652562499999984</v>
      </c>
      <c r="J6" s="477"/>
      <c r="K6" s="481"/>
      <c r="L6" s="477"/>
      <c r="M6" s="477">
        <f>'Price List Prep Sheet'!$AF$31</f>
        <v>7.8155687499999988</v>
      </c>
      <c r="N6" s="477"/>
      <c r="O6" s="481"/>
      <c r="P6" s="482"/>
      <c r="Q6" s="477">
        <f>'Price List Prep Sheet'!$AF$32</f>
        <v>7.5907249999999991</v>
      </c>
      <c r="R6" s="477"/>
      <c r="S6" s="481"/>
      <c r="T6" s="479"/>
      <c r="U6" s="477">
        <f>'Price List Prep Sheet'!$AF$33</f>
        <v>7.4783031249999992</v>
      </c>
      <c r="V6" s="477"/>
      <c r="W6" s="483"/>
      <c r="X6" s="477"/>
      <c r="Y6" s="477">
        <f>'Price List Prep Sheet'!$AF$34</f>
        <v>7.4408291666666653</v>
      </c>
      <c r="Z6" s="477"/>
      <c r="AA6" s="477"/>
      <c r="AB6" s="500">
        <f>'Price List Prep Sheet'!$AF$35</f>
        <v>7.4033552083333323</v>
      </c>
      <c r="AC6" s="500">
        <f>'Price List Prep Sheet'!$AF$36</f>
        <v>7.3846182291666649</v>
      </c>
    </row>
    <row r="7" spans="1:29" x14ac:dyDescent="0.3">
      <c r="A7" s="447" t="s">
        <v>479</v>
      </c>
      <c r="B7" s="229" t="e">
        <f t="shared" si="0"/>
        <v>#VALUE!</v>
      </c>
      <c r="C7" s="230">
        <f t="shared" si="1"/>
        <v>0</v>
      </c>
      <c r="D7" s="477">
        <f>'Price List Prep Sheet'!$AF$37</f>
        <v>13.841381249999994</v>
      </c>
      <c r="E7" s="477"/>
      <c r="F7" s="481"/>
      <c r="G7" s="479"/>
      <c r="H7" s="480">
        <f>'Price List Prep Sheet'!$AF$38</f>
        <v>11.143256249999997</v>
      </c>
      <c r="I7" s="477">
        <f>'Price List Prep Sheet'!$AF$39</f>
        <v>9.3445062499999985</v>
      </c>
      <c r="J7" s="477"/>
      <c r="K7" s="481"/>
      <c r="L7" s="477"/>
      <c r="M7" s="477">
        <f>'Price List Prep Sheet'!$AF$40</f>
        <v>8.8948187499999989</v>
      </c>
      <c r="N7" s="477"/>
      <c r="O7" s="481"/>
      <c r="P7" s="482"/>
      <c r="Q7" s="477">
        <f>'Price List Prep Sheet'!$AF$41</f>
        <v>8.6699749999999991</v>
      </c>
      <c r="R7" s="477"/>
      <c r="S7" s="481"/>
      <c r="T7" s="479"/>
      <c r="U7" s="477">
        <f>'Price List Prep Sheet'!$AF$42</f>
        <v>8.5575531249999983</v>
      </c>
      <c r="V7" s="477"/>
      <c r="W7" s="483"/>
      <c r="X7" s="477"/>
      <c r="Y7" s="484">
        <f>'Price List Prep Sheet'!$AF$43</f>
        <v>8.5200791666666653</v>
      </c>
      <c r="Z7" s="477"/>
      <c r="AA7" s="477"/>
      <c r="AB7" s="500">
        <f>'Price List Prep Sheet'!$AF$44</f>
        <v>8.4826052083333323</v>
      </c>
      <c r="AC7" s="500">
        <f>'Price List Prep Sheet'!$AF$45</f>
        <v>8.463868229166664</v>
      </c>
    </row>
    <row r="8" spans="1:29" x14ac:dyDescent="0.3">
      <c r="A8" s="447" t="s">
        <v>480</v>
      </c>
      <c r="B8" s="229" t="e">
        <f t="shared" si="0"/>
        <v>#VALUE!</v>
      </c>
      <c r="C8" s="230">
        <f t="shared" si="1"/>
        <v>0</v>
      </c>
      <c r="D8" s="477">
        <f>'Price List Prep Sheet'!$AF$46</f>
        <v>15.280381249999998</v>
      </c>
      <c r="E8" s="477"/>
      <c r="F8" s="481"/>
      <c r="G8" s="479"/>
      <c r="H8" s="480">
        <f>'Price List Prep Sheet'!$AF$47</f>
        <v>12.582256249999997</v>
      </c>
      <c r="I8" s="477">
        <f>'Price List Prep Sheet'!$AF$48</f>
        <v>10.783506249999999</v>
      </c>
      <c r="J8" s="477"/>
      <c r="K8" s="481"/>
      <c r="L8" s="477"/>
      <c r="M8" s="477">
        <f>'Price List Prep Sheet'!$AF$49</f>
        <v>10.333818749999999</v>
      </c>
      <c r="N8" s="477"/>
      <c r="O8" s="481"/>
      <c r="P8" s="482"/>
      <c r="Q8" s="477">
        <f>'Price List Prep Sheet'!$AF$50</f>
        <v>10.108974999999997</v>
      </c>
      <c r="R8" s="477"/>
      <c r="S8" s="481"/>
      <c r="T8" s="479"/>
      <c r="U8" s="477">
        <f>'Price List Prep Sheet'!$AF$51</f>
        <v>9.9965531249999984</v>
      </c>
      <c r="V8" s="477"/>
      <c r="W8" s="483"/>
      <c r="X8" s="477"/>
      <c r="Y8" s="477">
        <f>'Price List Prep Sheet'!$AF$52</f>
        <v>9.9590791666666654</v>
      </c>
      <c r="Z8" s="477"/>
      <c r="AA8" s="477"/>
      <c r="AB8" s="477">
        <f>'Price List Prep Sheet'!$AF$53</f>
        <v>9.9216052083333306</v>
      </c>
      <c r="AC8" s="477">
        <f>'Price List Prep Sheet'!$AF$54</f>
        <v>9.9028682291666641</v>
      </c>
    </row>
    <row r="9" spans="1:29" x14ac:dyDescent="0.3">
      <c r="A9" s="447" t="s">
        <v>481</v>
      </c>
      <c r="B9" s="229" t="e">
        <f t="shared" si="0"/>
        <v>#VALUE!</v>
      </c>
      <c r="C9" s="230">
        <f t="shared" si="1"/>
        <v>0</v>
      </c>
      <c r="D9" s="477">
        <f>'Price List Prep Sheet'!$AF$55</f>
        <v>16.719381249999994</v>
      </c>
      <c r="E9" s="477"/>
      <c r="F9" s="481"/>
      <c r="G9" s="479"/>
      <c r="H9" s="480">
        <f>'Price List Prep Sheet'!$AF$56</f>
        <v>14.021256249999997</v>
      </c>
      <c r="I9" s="477">
        <f>'Price List Prep Sheet'!$AF$57</f>
        <v>12.222506249999999</v>
      </c>
      <c r="J9" s="477"/>
      <c r="K9" s="481"/>
      <c r="L9" s="477"/>
      <c r="M9" s="477">
        <f>'Price List Prep Sheet'!$AF$58</f>
        <v>11.772818749999997</v>
      </c>
      <c r="N9" s="477"/>
      <c r="O9" s="481"/>
      <c r="P9" s="482"/>
      <c r="Q9" s="477">
        <f>'Price List Prep Sheet'!$AF$59</f>
        <v>11.547974999999997</v>
      </c>
      <c r="R9" s="477"/>
      <c r="S9" s="481"/>
      <c r="T9" s="479"/>
      <c r="U9" s="477">
        <f>'Price List Prep Sheet'!$AF$60</f>
        <v>11.435553124999998</v>
      </c>
      <c r="V9" s="477"/>
      <c r="W9" s="483"/>
      <c r="X9" s="477"/>
      <c r="Y9" s="477">
        <f>'Price List Prep Sheet'!$AF$61</f>
        <v>11.398079166666665</v>
      </c>
      <c r="Z9" s="477"/>
      <c r="AA9" s="477"/>
      <c r="AB9" s="477">
        <f>'Price List Prep Sheet'!$AF$62</f>
        <v>11.360605208333331</v>
      </c>
      <c r="AC9" s="477">
        <f>'Price List Prep Sheet'!$AF$63</f>
        <v>11.341868229166664</v>
      </c>
    </row>
    <row r="10" spans="1:29" x14ac:dyDescent="0.3">
      <c r="A10" s="447" t="s">
        <v>482</v>
      </c>
      <c r="B10" s="229" t="e">
        <f t="shared" si="0"/>
        <v>#VALUE!</v>
      </c>
      <c r="C10" s="230">
        <f t="shared" si="1"/>
        <v>0</v>
      </c>
      <c r="D10" s="477">
        <f>'Price List Prep Sheet'!$AF$64</f>
        <v>18.158381249999998</v>
      </c>
      <c r="E10" s="477"/>
      <c r="F10" s="481"/>
      <c r="G10" s="479"/>
      <c r="H10" s="480">
        <f>'Price List Prep Sheet'!$AF$65</f>
        <v>15.460256249999997</v>
      </c>
      <c r="I10" s="477">
        <f>'Price List Prep Sheet'!$AF$66</f>
        <v>13.661506249999999</v>
      </c>
      <c r="J10" s="477"/>
      <c r="K10" s="481"/>
      <c r="L10" s="477"/>
      <c r="M10" s="477">
        <f>'Price List Prep Sheet'!$AF$67</f>
        <v>13.211818749999996</v>
      </c>
      <c r="N10" s="477"/>
      <c r="O10" s="481"/>
      <c r="P10" s="482"/>
      <c r="Q10" s="477">
        <f>'Price List Prep Sheet'!$AF$68</f>
        <v>12.986974999999996</v>
      </c>
      <c r="R10" s="477"/>
      <c r="S10" s="481"/>
      <c r="T10" s="479"/>
      <c r="U10" s="477">
        <f>'Price List Prep Sheet'!$AF$69</f>
        <v>12.874553124999997</v>
      </c>
      <c r="V10" s="477"/>
      <c r="W10" s="483"/>
      <c r="X10" s="477"/>
      <c r="Y10" s="477">
        <f>'Price List Prep Sheet'!$AF$70</f>
        <v>12.837079166666665</v>
      </c>
      <c r="Z10" s="477"/>
      <c r="AA10" s="477"/>
      <c r="AB10" s="485">
        <f>'Price List Prep Sheet'!$AF$71</f>
        <v>12.799605208333329</v>
      </c>
      <c r="AC10" s="485">
        <f>'Price List Prep Sheet'!$AF$72</f>
        <v>12.780868229166662</v>
      </c>
    </row>
    <row r="11" spans="1:29" x14ac:dyDescent="0.3">
      <c r="A11" s="447" t="s">
        <v>483</v>
      </c>
      <c r="B11" s="229" t="e">
        <f t="shared" si="0"/>
        <v>#VALUE!</v>
      </c>
      <c r="C11" s="230">
        <f t="shared" si="1"/>
        <v>0</v>
      </c>
      <c r="D11" s="477">
        <f>'Price List Prep Sheet'!$AF$73</f>
        <v>19.597381249999991</v>
      </c>
      <c r="E11" s="477"/>
      <c r="F11" s="481"/>
      <c r="G11" s="479"/>
      <c r="H11" s="480">
        <f>'Price List Prep Sheet'!$AF$74</f>
        <v>16.899256249999993</v>
      </c>
      <c r="I11" s="477">
        <f>'Price List Prep Sheet'!$AF$75</f>
        <v>15.100506249999999</v>
      </c>
      <c r="J11" s="477"/>
      <c r="K11" s="481"/>
      <c r="L11" s="477"/>
      <c r="M11" s="477">
        <f>'Price List Prep Sheet'!$AF$76</f>
        <v>14.650818749999996</v>
      </c>
      <c r="N11" s="477"/>
      <c r="O11" s="481"/>
      <c r="P11" s="482"/>
      <c r="Q11" s="477">
        <f>'Price List Prep Sheet'!$AF$77</f>
        <v>14.425974999999998</v>
      </c>
      <c r="R11" s="477"/>
      <c r="S11" s="481"/>
      <c r="T11" s="479"/>
      <c r="U11" s="477">
        <f>'Price List Prep Sheet'!$AF$78</f>
        <v>14.313553124999997</v>
      </c>
      <c r="V11" s="477"/>
      <c r="W11" s="483"/>
      <c r="X11" s="477"/>
      <c r="Y11" s="477">
        <f>'Price List Prep Sheet'!$AF$79</f>
        <v>14.276079166666666</v>
      </c>
      <c r="Z11" s="477"/>
      <c r="AA11" s="483"/>
      <c r="AB11" s="499">
        <f>'Price List Prep Sheet'!$AF$80</f>
        <v>14.238605208333329</v>
      </c>
      <c r="AC11" s="499">
        <f>'Price List Prep Sheet'!$AF$81</f>
        <v>14.219868229166664</v>
      </c>
    </row>
    <row r="12" spans="1:29" x14ac:dyDescent="0.3">
      <c r="A12" s="447" t="s">
        <v>484</v>
      </c>
      <c r="B12" s="229" t="e">
        <f t="shared" si="0"/>
        <v>#VALUE!</v>
      </c>
      <c r="C12" s="230">
        <f t="shared" si="1"/>
        <v>0</v>
      </c>
      <c r="D12" s="477">
        <f>'Price List Prep Sheet'!$AF$82</f>
        <v>21.036381249999994</v>
      </c>
      <c r="E12" s="477"/>
      <c r="F12" s="481"/>
      <c r="G12" s="479"/>
      <c r="H12" s="480">
        <f>'Price List Prep Sheet'!$AF$83</f>
        <v>18.338256249999993</v>
      </c>
      <c r="I12" s="477">
        <f>'Price List Prep Sheet'!$AF$84</f>
        <v>16.539506249999999</v>
      </c>
      <c r="J12" s="477"/>
      <c r="K12" s="481"/>
      <c r="L12" s="477"/>
      <c r="M12" s="477">
        <f>'Price List Prep Sheet'!$AF$85</f>
        <v>16.089818749999996</v>
      </c>
      <c r="N12" s="477"/>
      <c r="O12" s="481"/>
      <c r="P12" s="482"/>
      <c r="Q12" s="477">
        <f>'Price List Prep Sheet'!$AF$86</f>
        <v>15.864974999999998</v>
      </c>
      <c r="R12" s="477"/>
      <c r="S12" s="481"/>
      <c r="T12" s="479"/>
      <c r="U12" s="477">
        <f>'Price List Prep Sheet'!$AF$87</f>
        <v>15.752553124999997</v>
      </c>
      <c r="V12" s="477"/>
      <c r="W12" s="483"/>
      <c r="X12" s="477"/>
      <c r="Y12" s="477">
        <f>'Price List Prep Sheet'!$AF$88</f>
        <v>15.715079166666666</v>
      </c>
      <c r="Z12" s="477"/>
      <c r="AA12" s="477"/>
      <c r="AB12" s="486">
        <f>'Price List Prep Sheet'!$AF$89</f>
        <v>15.677605208333329</v>
      </c>
      <c r="AC12" s="486">
        <f>'Price List Prep Sheet'!$AF$90</f>
        <v>15.658868229166664</v>
      </c>
    </row>
    <row r="13" spans="1:29" x14ac:dyDescent="0.3">
      <c r="A13" s="447" t="s">
        <v>485</v>
      </c>
      <c r="B13" s="229" t="e">
        <f t="shared" si="0"/>
        <v>#VALUE!</v>
      </c>
      <c r="C13" s="230">
        <f t="shared" si="1"/>
        <v>0</v>
      </c>
      <c r="D13" s="477">
        <f>'Price List Prep Sheet'!$AF$91</f>
        <v>22.475381249999998</v>
      </c>
      <c r="E13" s="477"/>
      <c r="F13" s="481"/>
      <c r="G13" s="479"/>
      <c r="H13" s="480">
        <f>'Price List Prep Sheet'!$AF$92</f>
        <v>19.777256249999997</v>
      </c>
      <c r="I13" s="477">
        <f>'Price List Prep Sheet'!$AF$93</f>
        <v>17.978506249999995</v>
      </c>
      <c r="J13" s="477"/>
      <c r="K13" s="481"/>
      <c r="L13" s="477"/>
      <c r="M13" s="477">
        <f>'Price List Prep Sheet'!$AF$94</f>
        <v>17.528818749999996</v>
      </c>
      <c r="N13" s="477"/>
      <c r="O13" s="481"/>
      <c r="P13" s="482"/>
      <c r="Q13" s="477">
        <f>'Price List Prep Sheet'!$AF$95</f>
        <v>17.303974999999994</v>
      </c>
      <c r="R13" s="477"/>
      <c r="S13" s="481"/>
      <c r="T13" s="479"/>
      <c r="U13" s="477">
        <f>'Price List Prep Sheet'!$AF$96</f>
        <v>17.191553124999999</v>
      </c>
      <c r="V13" s="477"/>
      <c r="W13" s="483"/>
      <c r="X13" s="477"/>
      <c r="Y13" s="477">
        <f>'Price List Prep Sheet'!$AF$97</f>
        <v>17.154079166666662</v>
      </c>
      <c r="Z13" s="477"/>
      <c r="AA13" s="477"/>
      <c r="AB13" s="477">
        <f>'Price List Prep Sheet'!$AF$98</f>
        <v>17.116605208333329</v>
      </c>
      <c r="AC13" s="477">
        <f>'Price List Prep Sheet'!$AF$99</f>
        <v>17.097868229166664</v>
      </c>
    </row>
    <row r="14" spans="1:29" x14ac:dyDescent="0.3">
      <c r="A14" s="447" t="s">
        <v>486</v>
      </c>
      <c r="B14" s="232" t="e">
        <f t="shared" si="0"/>
        <v>#VALUE!</v>
      </c>
      <c r="C14" s="230">
        <f t="shared" si="1"/>
        <v>0</v>
      </c>
      <c r="D14" s="477">
        <f>'Price List Prep Sheet'!$AF$100</f>
        <v>23.914381249999991</v>
      </c>
      <c r="E14" s="477"/>
      <c r="F14" s="481"/>
      <c r="G14" s="479"/>
      <c r="H14" s="480">
        <f>'Price List Prep Sheet'!$AF$101</f>
        <v>21.216256249999994</v>
      </c>
      <c r="I14" s="477">
        <f>'Price List Prep Sheet'!$AF$102</f>
        <v>19.417506249999995</v>
      </c>
      <c r="J14" s="477"/>
      <c r="K14" s="481"/>
      <c r="L14" s="477"/>
      <c r="M14" s="477">
        <f>'Price List Prep Sheet'!$AF$103</f>
        <v>18.967818749999996</v>
      </c>
      <c r="N14" s="477"/>
      <c r="O14" s="481"/>
      <c r="P14" s="482"/>
      <c r="Q14" s="477">
        <f>'Price List Prep Sheet'!$AF$104</f>
        <v>18.742974999999994</v>
      </c>
      <c r="R14" s="477"/>
      <c r="S14" s="481"/>
      <c r="T14" s="479"/>
      <c r="U14" s="477">
        <f>'Price List Prep Sheet'!$AF$105</f>
        <v>18.630553124999995</v>
      </c>
      <c r="V14" s="477"/>
      <c r="W14" s="483"/>
      <c r="X14" s="477"/>
      <c r="Y14" s="477">
        <f>'Price List Prep Sheet'!$AF$106</f>
        <v>18.593079166666662</v>
      </c>
      <c r="Z14" s="477"/>
      <c r="AA14" s="477"/>
      <c r="AB14" s="477">
        <f>'Price List Prep Sheet'!$AF$107</f>
        <v>18.555605208333329</v>
      </c>
      <c r="AC14" s="477">
        <f>'Price List Prep Sheet'!$AF$108</f>
        <v>18.536868229166664</v>
      </c>
    </row>
    <row r="15" spans="1:29" x14ac:dyDescent="0.3">
      <c r="A15" s="447" t="s">
        <v>487</v>
      </c>
      <c r="B15" s="232" t="e">
        <f t="shared" si="0"/>
        <v>#VALUE!</v>
      </c>
      <c r="C15" s="230">
        <f t="shared" si="1"/>
        <v>0</v>
      </c>
      <c r="D15" s="477">
        <f>'Price List Prep Sheet'!$AF$109</f>
        <v>25.353381249999988</v>
      </c>
      <c r="E15" s="477"/>
      <c r="F15" s="481"/>
      <c r="G15" s="479"/>
      <c r="H15" s="480">
        <f>'Price List Prep Sheet'!$AF$110</f>
        <v>22.655256249999994</v>
      </c>
      <c r="I15" s="477">
        <f>'Price List Prep Sheet'!$AF$111</f>
        <v>20.856506249999995</v>
      </c>
      <c r="J15" s="477"/>
      <c r="K15" s="481"/>
      <c r="L15" s="477"/>
      <c r="M15" s="477">
        <f>'Price List Prep Sheet'!$AF$112</f>
        <v>20.406818749999996</v>
      </c>
      <c r="N15" s="477"/>
      <c r="O15" s="481"/>
      <c r="P15" s="482"/>
      <c r="Q15" s="477">
        <f>'Price List Prep Sheet'!$AF$113</f>
        <v>20.181974999999994</v>
      </c>
      <c r="R15" s="477"/>
      <c r="S15" s="481"/>
      <c r="T15" s="487"/>
      <c r="U15" s="477">
        <f>'Price List Prep Sheet'!$AF$114</f>
        <v>20.069553124999995</v>
      </c>
      <c r="V15" s="480"/>
      <c r="W15" s="483"/>
      <c r="X15" s="477"/>
      <c r="Y15" s="477">
        <f>'Price List Prep Sheet'!$AF$115</f>
        <v>20.032079166666662</v>
      </c>
      <c r="Z15" s="477"/>
      <c r="AA15" s="477"/>
      <c r="AB15" s="477">
        <f>'Price List Prep Sheet'!$AF$116</f>
        <v>19.994605208333326</v>
      </c>
      <c r="AC15" s="477">
        <f>'Price List Prep Sheet'!$AF$117</f>
        <v>19.975868229166664</v>
      </c>
    </row>
    <row r="16" spans="1:29" ht="16.2" thickBot="1" x14ac:dyDescent="0.35">
      <c r="A16" s="447" t="s">
        <v>488</v>
      </c>
      <c r="B16" s="232" t="e">
        <f t="shared" si="0"/>
        <v>#VALUE!</v>
      </c>
      <c r="C16" s="230">
        <f t="shared" si="1"/>
        <v>0</v>
      </c>
      <c r="D16" s="477">
        <f>'Price List Prep Sheet'!$AF$118</f>
        <v>26.792381249999988</v>
      </c>
      <c r="E16" s="477"/>
      <c r="F16" s="481"/>
      <c r="G16" s="479"/>
      <c r="H16" s="480">
        <f>'Price List Prep Sheet'!$AF$119</f>
        <v>24.09425624999999</v>
      </c>
      <c r="I16" s="477">
        <f>'Price List Prep Sheet'!$AF$120</f>
        <v>22.295506249999995</v>
      </c>
      <c r="J16" s="477"/>
      <c r="K16" s="481"/>
      <c r="L16" s="477"/>
      <c r="M16" s="477">
        <f>'Price List Prep Sheet'!$AF$121</f>
        <v>21.845818749999996</v>
      </c>
      <c r="N16" s="477"/>
      <c r="O16" s="481"/>
      <c r="P16" s="482"/>
      <c r="Q16" s="477">
        <f>'Price List Prep Sheet'!$AF$122</f>
        <v>21.620974999999994</v>
      </c>
      <c r="R16" s="477"/>
      <c r="S16" s="481"/>
      <c r="T16" s="487"/>
      <c r="U16" s="477">
        <f>'Price List Prep Sheet'!$AF$123</f>
        <v>21.508553124999995</v>
      </c>
      <c r="V16" s="480"/>
      <c r="W16" s="488"/>
      <c r="X16" s="477"/>
      <c r="Y16" s="477">
        <f>'Price List Prep Sheet'!$AF$124</f>
        <v>21.471079166666662</v>
      </c>
      <c r="Z16" s="477"/>
      <c r="AA16" s="477"/>
      <c r="AB16" s="477">
        <f>'Price List Prep Sheet'!$AF$125</f>
        <v>21.433605208333326</v>
      </c>
      <c r="AC16" s="477">
        <f>'Price List Prep Sheet'!$AF$126</f>
        <v>21.414868229166665</v>
      </c>
    </row>
    <row r="17" spans="1:29" ht="16.2" thickBot="1" x14ac:dyDescent="0.35">
      <c r="A17" s="447" t="s">
        <v>489</v>
      </c>
      <c r="B17" s="233" t="e">
        <f t="shared" si="0"/>
        <v>#VALUE!</v>
      </c>
      <c r="C17" s="234">
        <f t="shared" si="1"/>
        <v>0</v>
      </c>
      <c r="D17" s="485">
        <f>'Price List Prep Sheet'!$AF$127</f>
        <v>28.231381249999988</v>
      </c>
      <c r="E17" s="485"/>
      <c r="F17" s="489"/>
      <c r="G17" s="490"/>
      <c r="H17" s="491">
        <f>'Price List Prep Sheet'!$AF$128</f>
        <v>25.53325624999999</v>
      </c>
      <c r="I17" s="485">
        <f>'Price List Prep Sheet'!$AF$129</f>
        <v>23.734506249999995</v>
      </c>
      <c r="J17" s="485"/>
      <c r="K17" s="489"/>
      <c r="L17" s="485"/>
      <c r="M17" s="485">
        <f>'Price List Prep Sheet'!$AF$130</f>
        <v>23.284818749999996</v>
      </c>
      <c r="N17" s="485"/>
      <c r="O17" s="489"/>
      <c r="P17" s="492"/>
      <c r="Q17" s="485">
        <f>'Price List Prep Sheet'!$AF$131</f>
        <v>23.059974999999994</v>
      </c>
      <c r="R17" s="485"/>
      <c r="S17" s="489"/>
      <c r="T17" s="493"/>
      <c r="U17" s="485">
        <f>'Price List Prep Sheet'!$AF$132</f>
        <v>22.947553124999995</v>
      </c>
      <c r="V17" s="491"/>
      <c r="W17" s="494"/>
      <c r="X17" s="485"/>
      <c r="Y17" s="477">
        <f>'Price List Prep Sheet'!$AF$133</f>
        <v>22.910079166666662</v>
      </c>
      <c r="Z17" s="477"/>
      <c r="AA17" s="477"/>
      <c r="AB17" s="477">
        <f>'Price List Prep Sheet'!$AF$134</f>
        <v>22.872605208333329</v>
      </c>
      <c r="AC17" s="477">
        <f>'Price List Prep Sheet'!$AF$135</f>
        <v>22.853868229166661</v>
      </c>
    </row>
    <row r="18" spans="1:29" x14ac:dyDescent="0.3">
      <c r="A18" s="447" t="s">
        <v>490</v>
      </c>
      <c r="C18" s="235"/>
      <c r="D18" s="477">
        <f>'Price List Prep Sheet'!$AF$136</f>
        <v>29.670381249999988</v>
      </c>
      <c r="E18" s="477"/>
      <c r="F18" s="477"/>
      <c r="G18" s="477"/>
      <c r="H18" s="477">
        <f>'Price List Prep Sheet'!$AF$137</f>
        <v>26.97225624999999</v>
      </c>
      <c r="I18" s="477">
        <f>'Price List Prep Sheet'!$AF$138</f>
        <v>25.173506249999988</v>
      </c>
      <c r="J18" s="477"/>
      <c r="K18" s="477"/>
      <c r="L18" s="477"/>
      <c r="M18" s="477">
        <f>'Price List Prep Sheet'!$AF$139</f>
        <v>24.723818749999992</v>
      </c>
      <c r="N18" s="477"/>
      <c r="O18" s="477"/>
      <c r="P18" s="495"/>
      <c r="Q18" s="477">
        <f>'Price List Prep Sheet'!$AF$140</f>
        <v>24.498974999999991</v>
      </c>
      <c r="R18" s="477"/>
      <c r="S18" s="477"/>
      <c r="T18" s="477"/>
      <c r="U18" s="477">
        <f>'Price List Prep Sheet'!$AF$141</f>
        <v>24.386553124999992</v>
      </c>
      <c r="V18" s="477"/>
      <c r="W18" s="477"/>
      <c r="X18" s="477"/>
      <c r="Y18" s="477">
        <f>'Price List Prep Sheet'!$AF$142</f>
        <v>24.349079166666655</v>
      </c>
      <c r="Z18" s="477"/>
      <c r="AA18" s="477"/>
      <c r="AB18" s="477">
        <f>'Price List Prep Sheet'!$AF$143</f>
        <v>24.311605208333322</v>
      </c>
      <c r="AC18" s="477">
        <f>'Price List Prep Sheet'!$AF$144</f>
        <v>24.292868229166658</v>
      </c>
    </row>
    <row r="19" spans="1:29" x14ac:dyDescent="0.3">
      <c r="A19" s="447" t="s">
        <v>491</v>
      </c>
      <c r="C19" s="235"/>
      <c r="D19" s="477">
        <f>'Price List Prep Sheet'!$AF$145</f>
        <v>31.109381249999988</v>
      </c>
      <c r="E19" s="477"/>
      <c r="F19" s="477"/>
      <c r="G19" s="477"/>
      <c r="H19" s="477">
        <f>'Price List Prep Sheet'!$AF$146</f>
        <v>28.411256249999987</v>
      </c>
      <c r="I19" s="477">
        <f>'Price List Prep Sheet'!$AF$147</f>
        <v>26.612506249999988</v>
      </c>
      <c r="J19" s="477"/>
      <c r="K19" s="477"/>
      <c r="L19" s="477"/>
      <c r="M19" s="477">
        <f>'Price List Prep Sheet'!$AF$148</f>
        <v>26.162818749999989</v>
      </c>
      <c r="N19" s="477"/>
      <c r="O19" s="477"/>
      <c r="P19" s="495"/>
      <c r="Q19" s="477">
        <f>'Price List Prep Sheet'!$AF$149</f>
        <v>25.937974999999991</v>
      </c>
      <c r="R19" s="477"/>
      <c r="S19" s="477"/>
      <c r="T19" s="477"/>
      <c r="U19" s="477">
        <f>'Price List Prep Sheet'!$AF$150</f>
        <v>25.825553124999992</v>
      </c>
      <c r="V19" s="477"/>
      <c r="W19" s="477"/>
      <c r="X19" s="477"/>
      <c r="Y19" s="477">
        <f>'Price List Prep Sheet'!$AF$151</f>
        <v>25.788079166666655</v>
      </c>
      <c r="Z19" s="477"/>
      <c r="AA19" s="477"/>
      <c r="AB19" s="477">
        <f>'Price List Prep Sheet'!$AF$152</f>
        <v>25.750605208333322</v>
      </c>
      <c r="AC19" s="477">
        <f>'Price List Prep Sheet'!$AF$153</f>
        <v>25.731868229166651</v>
      </c>
    </row>
    <row r="20" spans="1:29" x14ac:dyDescent="0.3">
      <c r="A20" s="447" t="s">
        <v>492</v>
      </c>
      <c r="C20" s="235"/>
      <c r="D20" s="477">
        <f>'Price List Prep Sheet'!$AF$154</f>
        <v>33.267881249999988</v>
      </c>
      <c r="E20" s="477"/>
      <c r="F20" s="477"/>
      <c r="G20" s="477"/>
      <c r="H20" s="477">
        <f>'Price List Prep Sheet'!$AF$155</f>
        <v>30.569756249999983</v>
      </c>
      <c r="I20" s="477">
        <f>'Price List Prep Sheet'!$AF$156</f>
        <v>28.771006249999985</v>
      </c>
      <c r="J20" s="477"/>
      <c r="K20" s="477"/>
      <c r="L20" s="477"/>
      <c r="M20" s="477">
        <f>'Price List Prep Sheet'!$AF$157</f>
        <v>28.321318749999989</v>
      </c>
      <c r="N20" s="477"/>
      <c r="O20" s="477"/>
      <c r="P20" s="495"/>
      <c r="Q20" s="477">
        <f>'Price List Prep Sheet'!$AF$158</f>
        <v>28.096474999999991</v>
      </c>
      <c r="R20" s="477"/>
      <c r="S20" s="477"/>
      <c r="T20" s="477"/>
      <c r="U20" s="477">
        <f>'Price List Prep Sheet'!$AF$159</f>
        <v>27.984053124999988</v>
      </c>
      <c r="V20" s="477"/>
      <c r="W20" s="477"/>
      <c r="X20" s="477"/>
      <c r="Y20" s="477">
        <f>'Price List Prep Sheet'!$AF$160</f>
        <v>27.946579166666659</v>
      </c>
      <c r="Z20" s="477"/>
      <c r="AA20" s="477"/>
      <c r="AB20" s="477">
        <f>'Price List Prep Sheet'!$AF$161</f>
        <v>27.909105208333315</v>
      </c>
      <c r="AC20" s="477">
        <f>'Price List Prep Sheet'!$AF$162</f>
        <v>27.890368229166654</v>
      </c>
    </row>
    <row r="21" spans="1:29" x14ac:dyDescent="0.3">
      <c r="A21" s="447" t="s">
        <v>493</v>
      </c>
      <c r="C21" s="235"/>
      <c r="D21" s="477">
        <f>'Price List Prep Sheet'!$AF$163</f>
        <v>36.865381249999992</v>
      </c>
      <c r="E21" s="477"/>
      <c r="F21" s="477"/>
      <c r="G21" s="477"/>
      <c r="H21" s="477">
        <f>'Price List Prep Sheet'!$AF$164</f>
        <v>34.167256249999987</v>
      </c>
      <c r="I21" s="477">
        <f>'Price List Prep Sheet'!$AF$165</f>
        <v>32.368506249999982</v>
      </c>
      <c r="J21" s="477"/>
      <c r="K21" s="477"/>
      <c r="L21" s="477"/>
      <c r="M21" s="477">
        <f>'Price List Prep Sheet'!$AF$166</f>
        <v>31.918818749999989</v>
      </c>
      <c r="N21" s="477"/>
      <c r="O21" s="477"/>
      <c r="P21" s="495"/>
      <c r="Q21" s="477">
        <f>'Price List Prep Sheet'!$AF$167</f>
        <v>31.693974999999988</v>
      </c>
      <c r="R21" s="477"/>
      <c r="S21" s="477"/>
      <c r="T21" s="477"/>
      <c r="U21" s="477">
        <f>'Price List Prep Sheet'!$AF$168</f>
        <v>31.581553124999985</v>
      </c>
      <c r="V21" s="477"/>
      <c r="W21" s="477"/>
      <c r="X21" s="477"/>
      <c r="Y21" s="477">
        <f>'Price List Prep Sheet'!$AF$169</f>
        <v>31.544079166666652</v>
      </c>
      <c r="Z21" s="477"/>
      <c r="AA21" s="477"/>
      <c r="AB21" s="477">
        <f>'Price List Prep Sheet'!$AF$170</f>
        <v>31.506605208333323</v>
      </c>
      <c r="AC21" s="477">
        <f>'Price List Prep Sheet'!$AF$171</f>
        <v>31.487868229166651</v>
      </c>
    </row>
    <row r="22" spans="1:29" x14ac:dyDescent="0.3">
      <c r="A22" s="447" t="s">
        <v>494</v>
      </c>
      <c r="C22" s="235"/>
      <c r="D22" s="477">
        <f>'Price List Prep Sheet'!$AF$172</f>
        <v>40.462881249999981</v>
      </c>
      <c r="E22" s="477"/>
      <c r="F22" s="477"/>
      <c r="G22" s="477"/>
      <c r="H22" s="477">
        <f>'Price List Prep Sheet'!$AF$173</f>
        <v>37.764756249999984</v>
      </c>
      <c r="I22" s="477">
        <f>'Price List Prep Sheet'!$AF$174</f>
        <v>35.966006249999985</v>
      </c>
      <c r="J22" s="477"/>
      <c r="K22" s="477"/>
      <c r="L22" s="477"/>
      <c r="M22" s="477">
        <f>'Price List Prep Sheet'!$AF$175</f>
        <v>35.516318749999982</v>
      </c>
      <c r="N22" s="477"/>
      <c r="O22" s="477"/>
      <c r="P22" s="495"/>
      <c r="Q22" s="477">
        <f>'Price List Prep Sheet'!$AF$176</f>
        <v>35.291474999999984</v>
      </c>
      <c r="R22" s="477"/>
      <c r="S22" s="477"/>
      <c r="T22" s="477"/>
      <c r="U22" s="477">
        <f>'Price List Prep Sheet'!$AF$177</f>
        <v>35.179053124999982</v>
      </c>
      <c r="V22" s="477"/>
      <c r="W22" s="477"/>
      <c r="X22" s="477"/>
      <c r="Y22" s="477">
        <f>'Price List Prep Sheet'!$AF$178</f>
        <v>35.141579166666652</v>
      </c>
      <c r="Z22" s="477"/>
      <c r="AA22" s="477"/>
      <c r="AB22" s="477">
        <f>'Price List Prep Sheet'!$AF$179</f>
        <v>35.104105208333316</v>
      </c>
      <c r="AC22" s="477">
        <f>'Price List Prep Sheet'!$AF$180</f>
        <v>35.085368229166654</v>
      </c>
    </row>
    <row r="23" spans="1:29" x14ac:dyDescent="0.3">
      <c r="A23" s="467" t="s">
        <v>495</v>
      </c>
      <c r="C23" s="235"/>
      <c r="D23" s="485">
        <f>'Price List Prep Sheet'!$AF$181</f>
        <v>44.060381249999992</v>
      </c>
      <c r="E23" s="485"/>
      <c r="F23" s="485"/>
      <c r="G23" s="485"/>
      <c r="H23" s="485">
        <f>'Price List Prep Sheet'!$AF$182</f>
        <v>41.362256249999987</v>
      </c>
      <c r="I23" s="485">
        <f>'Price List Prep Sheet'!$AF$183</f>
        <v>39.563506249999989</v>
      </c>
      <c r="J23" s="485"/>
      <c r="K23" s="485"/>
      <c r="L23" s="485"/>
      <c r="M23" s="485">
        <f>'Price List Prep Sheet'!$AF$184</f>
        <v>39.113818749999993</v>
      </c>
      <c r="N23" s="485"/>
      <c r="O23" s="485"/>
      <c r="P23" s="496"/>
      <c r="Q23" s="485">
        <f>'Price List Prep Sheet'!$AF$185</f>
        <v>38.888974999999981</v>
      </c>
      <c r="R23" s="485"/>
      <c r="S23" s="485"/>
      <c r="T23" s="485"/>
      <c r="U23" s="485">
        <f>'Price List Prep Sheet'!$AF$186</f>
        <v>38.776553124999985</v>
      </c>
      <c r="V23" s="485"/>
      <c r="W23" s="485"/>
      <c r="X23" s="485"/>
      <c r="Y23" s="477">
        <f>'Price List Prep Sheet'!$AF$187</f>
        <v>38.739079166666656</v>
      </c>
      <c r="Z23" s="477"/>
      <c r="AA23" s="477"/>
      <c r="AB23" s="477">
        <f>'Price List Prep Sheet'!$AF$188</f>
        <v>38.701605208333319</v>
      </c>
      <c r="AC23" s="477">
        <f>'Price List Prep Sheet'!$AF$189</f>
        <v>38.682868229166651</v>
      </c>
    </row>
    <row r="24" spans="1:29" x14ac:dyDescent="0.3">
      <c r="A24" s="469" t="s">
        <v>496</v>
      </c>
      <c r="B24" s="14"/>
      <c r="C24" s="470"/>
      <c r="D24" s="477">
        <f>'Price List Prep Sheet'!$AF$190</f>
        <v>51.255381249999985</v>
      </c>
      <c r="E24" s="477"/>
      <c r="F24" s="477"/>
      <c r="G24" s="477"/>
      <c r="H24" s="477">
        <f>'Price List Prep Sheet'!$AF$191</f>
        <v>48.557256249999995</v>
      </c>
      <c r="I24" s="477">
        <f>'Price List Prep Sheet'!$AF$192</f>
        <v>46.758506249999982</v>
      </c>
      <c r="J24" s="477"/>
      <c r="K24" s="477"/>
      <c r="L24" s="477"/>
      <c r="M24" s="477">
        <f>'Price List Prep Sheet'!$AF$193</f>
        <v>46.308818749999979</v>
      </c>
      <c r="N24" s="477"/>
      <c r="O24" s="477"/>
      <c r="P24" s="495"/>
      <c r="Q24" s="477">
        <f>'Price List Prep Sheet'!$AF$194</f>
        <v>46.083974999999981</v>
      </c>
      <c r="R24" s="477"/>
      <c r="S24" s="477"/>
      <c r="T24" s="477"/>
      <c r="U24" s="477">
        <f>'Price List Prep Sheet'!$AF$195</f>
        <v>45.971553124999986</v>
      </c>
      <c r="V24" s="477"/>
      <c r="W24" s="477"/>
      <c r="X24" s="477"/>
      <c r="Y24" s="477">
        <f>'Price List Prep Sheet'!$AF$196</f>
        <v>45.934079166666649</v>
      </c>
      <c r="Z24" s="477"/>
      <c r="AA24" s="477"/>
      <c r="AB24" s="477">
        <f>'Price List Prep Sheet'!$AF$197</f>
        <v>45.89660520833332</v>
      </c>
      <c r="AC24" s="477">
        <f>'Price List Prep Sheet'!$AF$198</f>
        <v>45.877868229166651</v>
      </c>
    </row>
    <row r="25" spans="1:29" x14ac:dyDescent="0.3">
      <c r="A25" s="469" t="s">
        <v>497</v>
      </c>
      <c r="B25" s="14"/>
      <c r="C25" s="470"/>
      <c r="D25" s="477">
        <f>'Price List Prep Sheet'!$AF$199</f>
        <v>58.450381249999978</v>
      </c>
      <c r="E25" s="477"/>
      <c r="F25" s="477"/>
      <c r="G25" s="477"/>
      <c r="H25" s="477">
        <f>'Price List Prep Sheet'!$AF$200</f>
        <v>55.752256249999981</v>
      </c>
      <c r="I25" s="477">
        <f>'Price List Prep Sheet'!$AF$201</f>
        <v>53.95350624999999</v>
      </c>
      <c r="J25" s="477"/>
      <c r="K25" s="477"/>
      <c r="L25" s="477"/>
      <c r="M25" s="477">
        <f>'Price List Prep Sheet'!$AF$202</f>
        <v>53.503818749999994</v>
      </c>
      <c r="N25" s="477"/>
      <c r="O25" s="477"/>
      <c r="P25" s="495"/>
      <c r="Q25" s="477">
        <f>'Price List Prep Sheet'!$AF$203</f>
        <v>53.278974999999988</v>
      </c>
      <c r="R25" s="477"/>
      <c r="S25" s="477"/>
      <c r="T25" s="477"/>
      <c r="U25" s="477">
        <f>'Price List Prep Sheet'!$AF$204</f>
        <v>53.166553124999979</v>
      </c>
      <c r="V25" s="477"/>
      <c r="W25" s="477"/>
      <c r="X25" s="477"/>
      <c r="Y25" s="477">
        <f>'Price List Prep Sheet'!$AF$205</f>
        <v>53.129079166666656</v>
      </c>
      <c r="Z25" s="477"/>
      <c r="AA25" s="477"/>
      <c r="AB25" s="477">
        <f>'Price List Prep Sheet'!$AF$206</f>
        <v>53.09160520833332</v>
      </c>
      <c r="AC25" s="477">
        <f>'Price List Prep Sheet'!$AF$207</f>
        <v>53.072868229166644</v>
      </c>
    </row>
    <row r="26" spans="1:29" x14ac:dyDescent="0.3">
      <c r="A26" s="469" t="s">
        <v>498</v>
      </c>
      <c r="B26" s="14"/>
      <c r="C26" s="470"/>
      <c r="D26" s="477">
        <f>'Price List Prep Sheet'!$AF$208</f>
        <v>65.645381249999986</v>
      </c>
      <c r="E26" s="477"/>
      <c r="F26" s="477"/>
      <c r="G26" s="477"/>
      <c r="H26" s="477">
        <f>'Price List Prep Sheet'!$AF$209</f>
        <v>62.947256249999995</v>
      </c>
      <c r="I26" s="477">
        <f>'Price List Prep Sheet'!$AF$210</f>
        <v>61.148506249999983</v>
      </c>
      <c r="J26" s="477"/>
      <c r="K26" s="477"/>
      <c r="L26" s="477"/>
      <c r="M26" s="477">
        <f>'Price List Prep Sheet'!$AF$211</f>
        <v>60.698818749999987</v>
      </c>
      <c r="N26" s="477"/>
      <c r="O26" s="477"/>
      <c r="P26" s="495"/>
      <c r="Q26" s="477">
        <f>'Price List Prep Sheet'!$AF$212</f>
        <v>60.473974999999982</v>
      </c>
      <c r="R26" s="477"/>
      <c r="S26" s="477"/>
      <c r="T26" s="477"/>
      <c r="U26" s="477">
        <f>'Price List Prep Sheet'!$AF$213</f>
        <v>60.361553124999986</v>
      </c>
      <c r="V26" s="477"/>
      <c r="W26" s="477"/>
      <c r="X26" s="477"/>
      <c r="Y26" s="477">
        <f>'Price List Prep Sheet'!$AF$214</f>
        <v>60.32407916666665</v>
      </c>
      <c r="Z26" s="477"/>
      <c r="AA26" s="477"/>
      <c r="AB26" s="477">
        <f>'Price List Prep Sheet'!$AF$215</f>
        <v>60.286605208333313</v>
      </c>
      <c r="AC26" s="477">
        <f>'Price List Prep Sheet'!$AF$216</f>
        <v>60.267868229166652</v>
      </c>
    </row>
    <row r="27" spans="1:29" x14ac:dyDescent="0.3">
      <c r="A27" s="469" t="s">
        <v>499</v>
      </c>
      <c r="B27" s="14"/>
      <c r="C27" s="470"/>
      <c r="D27" s="477">
        <f>'Price List Prep Sheet'!$AF$217</f>
        <v>72.840381249999979</v>
      </c>
      <c r="E27" s="477"/>
      <c r="F27" s="477"/>
      <c r="G27" s="477"/>
      <c r="H27" s="477">
        <f>'Price List Prep Sheet'!$AF$218</f>
        <v>70.142256249999974</v>
      </c>
      <c r="I27" s="477">
        <f>'Price List Prep Sheet'!$AF$219</f>
        <v>68.343506249999976</v>
      </c>
      <c r="J27" s="477"/>
      <c r="K27" s="477"/>
      <c r="L27" s="477"/>
      <c r="M27" s="477">
        <f>'Price List Prep Sheet'!$AF$220</f>
        <v>67.89381874999998</v>
      </c>
      <c r="N27" s="477"/>
      <c r="O27" s="477"/>
      <c r="P27" s="495"/>
      <c r="Q27" s="477">
        <f>'Price List Prep Sheet'!$AF$221</f>
        <v>67.668974999999989</v>
      </c>
      <c r="R27" s="477"/>
      <c r="S27" s="477"/>
      <c r="T27" s="477"/>
      <c r="U27" s="477">
        <f>'Price List Prep Sheet'!$AF$222</f>
        <v>67.556553124999979</v>
      </c>
      <c r="V27" s="477"/>
      <c r="W27" s="477"/>
      <c r="X27" s="477"/>
      <c r="Y27" s="477">
        <f>'Price List Prep Sheet'!$AF$223</f>
        <v>67.519079166666657</v>
      </c>
      <c r="Z27" s="477"/>
      <c r="AA27" s="477"/>
      <c r="AB27" s="477">
        <f>'Price List Prep Sheet'!$AF$224</f>
        <v>67.48160520833332</v>
      </c>
      <c r="AC27" s="477">
        <f>'Price List Prep Sheet'!$AF$225</f>
        <v>67.462868229166645</v>
      </c>
    </row>
    <row r="28" spans="1:29" x14ac:dyDescent="0.3">
      <c r="A28" s="469" t="s">
        <v>500</v>
      </c>
      <c r="B28" s="14"/>
      <c r="C28" s="470"/>
      <c r="D28" s="477">
        <f>'Price List Prep Sheet'!$AF$226</f>
        <v>80.035381249999986</v>
      </c>
      <c r="E28" s="477"/>
      <c r="F28" s="477"/>
      <c r="G28" s="477"/>
      <c r="H28" s="477">
        <f>'Price List Prep Sheet'!$AF$227</f>
        <v>77.337256249999982</v>
      </c>
      <c r="I28" s="477">
        <f>'Price List Prep Sheet'!$AF$228</f>
        <v>75.538506249999983</v>
      </c>
      <c r="J28" s="477"/>
      <c r="K28" s="477"/>
      <c r="L28" s="477"/>
      <c r="M28" s="477">
        <f>'Price List Prep Sheet'!$AF$229</f>
        <v>75.088818749999987</v>
      </c>
      <c r="N28" s="477"/>
      <c r="O28" s="477"/>
      <c r="P28" s="495"/>
      <c r="Q28" s="477">
        <f>'Price List Prep Sheet'!$AF$230</f>
        <v>74.863974999999982</v>
      </c>
      <c r="R28" s="477"/>
      <c r="S28" s="477"/>
      <c r="T28" s="477"/>
      <c r="U28" s="477">
        <f>'Price List Prep Sheet'!$AF$231</f>
        <v>74.751553124999987</v>
      </c>
      <c r="V28" s="477"/>
      <c r="W28" s="477"/>
      <c r="X28" s="477"/>
      <c r="Y28" s="477">
        <f>'Price List Prep Sheet'!$AF$232</f>
        <v>74.714079166666636</v>
      </c>
      <c r="Z28" s="477"/>
      <c r="AA28" s="477"/>
      <c r="AB28" s="477">
        <f>'Price List Prep Sheet'!$AF$233</f>
        <v>74.676605208333314</v>
      </c>
      <c r="AC28" s="477">
        <f>'Price List Prep Sheet'!$AF$234</f>
        <v>74.657868229166652</v>
      </c>
    </row>
    <row r="29" spans="1:29" x14ac:dyDescent="0.3">
      <c r="A29" s="469" t="s">
        <v>501</v>
      </c>
      <c r="B29" s="14"/>
      <c r="C29" s="470"/>
      <c r="D29" s="477">
        <f>'Price List Prep Sheet'!$AF$235</f>
        <v>87.230381249999965</v>
      </c>
      <c r="E29" s="477"/>
      <c r="F29" s="477"/>
      <c r="G29" s="477"/>
      <c r="H29" s="477">
        <f>'Price List Prep Sheet'!$AF$236</f>
        <v>84.532256249999975</v>
      </c>
      <c r="I29" s="477">
        <f>'Price List Prep Sheet'!$AF$237</f>
        <v>82.733506249999976</v>
      </c>
      <c r="J29" s="477"/>
      <c r="K29" s="477"/>
      <c r="L29" s="477"/>
      <c r="M29" s="477">
        <f>'Price List Prep Sheet'!$AF$238</f>
        <v>82.28381874999998</v>
      </c>
      <c r="N29" s="477"/>
      <c r="O29" s="477"/>
      <c r="P29" s="495"/>
      <c r="Q29" s="477">
        <f>'Price List Prep Sheet'!$AF$239</f>
        <v>82.058974999999975</v>
      </c>
      <c r="R29" s="477"/>
      <c r="S29" s="477"/>
      <c r="T29" s="477"/>
      <c r="U29" s="477">
        <f>'Price List Prep Sheet'!$AF$240</f>
        <v>81.94655312499998</v>
      </c>
      <c r="V29" s="477"/>
      <c r="W29" s="477"/>
      <c r="X29" s="477"/>
      <c r="Y29" s="477">
        <f>'Price List Prep Sheet'!$AF$241</f>
        <v>81.909079166666643</v>
      </c>
      <c r="Z29" s="477"/>
      <c r="AA29" s="477"/>
      <c r="AB29" s="477">
        <f>'Price List Prep Sheet'!$AF$242</f>
        <v>81.871605208333307</v>
      </c>
      <c r="AC29" s="477">
        <f>'Price List Prep Sheet'!$AF$243</f>
        <v>81.852868229166646</v>
      </c>
    </row>
    <row r="30" spans="1:29" x14ac:dyDescent="0.3">
      <c r="A30" s="469" t="s">
        <v>502</v>
      </c>
      <c r="B30" s="14"/>
      <c r="C30" s="470"/>
      <c r="D30" s="477">
        <f>'Price List Prep Sheet'!$AF$244</f>
        <v>98.022881249999969</v>
      </c>
      <c r="E30" s="477"/>
      <c r="F30" s="477"/>
      <c r="G30" s="477"/>
      <c r="H30" s="477">
        <f>'Price List Prep Sheet'!$AF$245</f>
        <v>95.324756249999979</v>
      </c>
      <c r="I30" s="477">
        <f>'Price List Prep Sheet'!$AF$246</f>
        <v>93.52600624999998</v>
      </c>
      <c r="J30" s="477"/>
      <c r="K30" s="477"/>
      <c r="L30" s="477"/>
      <c r="M30" s="477">
        <f>'Price List Prep Sheet'!$AF$247</f>
        <v>93.07631874999997</v>
      </c>
      <c r="N30" s="477"/>
      <c r="O30" s="477"/>
      <c r="P30" s="495"/>
      <c r="Q30" s="477">
        <f>'Price List Prep Sheet'!$AF$248</f>
        <v>92.851474999999979</v>
      </c>
      <c r="R30" s="477"/>
      <c r="S30" s="477"/>
      <c r="T30" s="477"/>
      <c r="U30" s="477">
        <f>'Price List Prep Sheet'!$AF$249</f>
        <v>92.73905312499997</v>
      </c>
      <c r="V30" s="477"/>
      <c r="W30" s="477"/>
      <c r="X30" s="477"/>
      <c r="Y30" s="477">
        <f>'Price List Prep Sheet'!$AF$250</f>
        <v>92.701579166666633</v>
      </c>
      <c r="Z30" s="477"/>
      <c r="AA30" s="477"/>
      <c r="AB30" s="477">
        <f>'Price List Prep Sheet'!$AF$251</f>
        <v>92.664105208333297</v>
      </c>
      <c r="AC30" s="477">
        <f>'Price List Prep Sheet'!$AF$252</f>
        <v>92.645368229166635</v>
      </c>
    </row>
    <row r="31" spans="1:29" x14ac:dyDescent="0.3">
      <c r="A31" s="469" t="s">
        <v>556</v>
      </c>
      <c r="B31" s="14"/>
      <c r="C31" s="470"/>
      <c r="D31" s="477">
        <f>'Price List Prep Sheet'!$AF$253</f>
        <v>116.01038124999997</v>
      </c>
      <c r="E31" s="477"/>
      <c r="F31" s="477"/>
      <c r="G31" s="477"/>
      <c r="H31" s="477">
        <f>'Price List Prep Sheet'!$AF$254</f>
        <v>113.31225624999996</v>
      </c>
      <c r="I31" s="477">
        <f>'Price List Prep Sheet'!$AF$255</f>
        <v>111.51350624999998</v>
      </c>
      <c r="J31" s="477"/>
      <c r="K31" s="477"/>
      <c r="L31" s="477"/>
      <c r="M31" s="477">
        <f>'Price List Prep Sheet'!$AF$256</f>
        <v>111.06381874999997</v>
      </c>
      <c r="N31" s="477"/>
      <c r="O31" s="477"/>
      <c r="P31" s="495"/>
      <c r="Q31" s="477">
        <f>'Price List Prep Sheet'!$AF$257</f>
        <v>110.83897499999998</v>
      </c>
      <c r="R31" s="477"/>
      <c r="S31" s="477"/>
      <c r="T31" s="477"/>
      <c r="U31" s="477">
        <f>'Price List Prep Sheet'!$AF$258</f>
        <v>110.72655312499998</v>
      </c>
      <c r="V31" s="477"/>
      <c r="W31" s="477"/>
      <c r="X31" s="477"/>
      <c r="Y31" s="477">
        <f>'Price List Prep Sheet'!$AF$259</f>
        <v>110.68907916666663</v>
      </c>
      <c r="Z31" s="477"/>
      <c r="AA31" s="477"/>
      <c r="AB31" s="477">
        <f>'Price List Prep Sheet'!$AF$260</f>
        <v>110.65160520833329</v>
      </c>
      <c r="AC31" s="477">
        <f>'Price List Prep Sheet'!$AF$261</f>
        <v>110.63286822916663</v>
      </c>
    </row>
    <row r="32" spans="1:29" x14ac:dyDescent="0.3">
      <c r="A32" s="380"/>
      <c r="C32" s="235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471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</row>
    <row r="33" spans="1:27" x14ac:dyDescent="0.3">
      <c r="A33" s="380"/>
      <c r="C33" s="235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471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</row>
    <row r="34" spans="1:27" x14ac:dyDescent="0.3">
      <c r="C34" s="236">
        <v>2</v>
      </c>
      <c r="E34" s="237">
        <v>1.5</v>
      </c>
      <c r="F34" s="237"/>
      <c r="G34" s="237">
        <v>1</v>
      </c>
      <c r="H34" s="237"/>
      <c r="I34" s="393"/>
      <c r="J34" s="237">
        <v>0.9</v>
      </c>
      <c r="K34" s="237"/>
      <c r="L34" s="237">
        <v>0.9</v>
      </c>
      <c r="M34" s="237"/>
      <c r="N34" s="237">
        <v>0.8</v>
      </c>
      <c r="O34" s="237"/>
      <c r="P34" s="237">
        <v>0.8</v>
      </c>
      <c r="Q34" s="237"/>
      <c r="R34" s="237">
        <v>0.7</v>
      </c>
      <c r="S34" s="237"/>
      <c r="T34" s="237">
        <v>0.7</v>
      </c>
      <c r="U34" s="238"/>
      <c r="V34" s="237">
        <v>0.6</v>
      </c>
      <c r="W34" s="238"/>
      <c r="X34" s="237">
        <v>0.6</v>
      </c>
      <c r="Y34" s="238"/>
      <c r="Z34" s="237">
        <v>0.55000000000000004</v>
      </c>
      <c r="AA34" s="238"/>
    </row>
    <row r="35" spans="1:27" x14ac:dyDescent="0.3">
      <c r="E35" s="103"/>
      <c r="F35" s="103"/>
      <c r="G35" s="103"/>
      <c r="H35" s="103"/>
      <c r="J35" s="107"/>
      <c r="K35" s="103"/>
      <c r="L35" s="239"/>
      <c r="M35" s="103"/>
      <c r="N35" s="107"/>
      <c r="O35" s="103"/>
      <c r="P35" s="239"/>
      <c r="Q35" s="103"/>
      <c r="R35" s="107"/>
      <c r="S35" s="103"/>
      <c r="T35" s="103"/>
      <c r="U35" s="103"/>
      <c r="V35" s="107"/>
      <c r="W35" s="103"/>
      <c r="X35" s="103"/>
      <c r="Y35" s="103"/>
      <c r="Z35" s="107"/>
      <c r="AA35" s="103"/>
    </row>
    <row r="36" spans="1:27" x14ac:dyDescent="0.3">
      <c r="A36" s="23" t="s">
        <v>212</v>
      </c>
      <c r="C36" s="235"/>
      <c r="D36" s="76"/>
      <c r="E36" s="103"/>
      <c r="F36" s="103"/>
      <c r="G36" s="103"/>
      <c r="H36" s="103"/>
      <c r="I36" s="103"/>
      <c r="J36" s="107"/>
      <c r="K36" s="103"/>
      <c r="L36" s="239"/>
      <c r="M36" s="103"/>
      <c r="N36" s="107"/>
      <c r="O36" s="103"/>
      <c r="P36" s="239"/>
      <c r="Q36" s="103"/>
      <c r="R36" s="107"/>
      <c r="S36" s="103"/>
      <c r="T36" s="103"/>
      <c r="U36" s="103"/>
      <c r="V36" s="107"/>
      <c r="W36" s="103"/>
      <c r="X36" s="103"/>
      <c r="Y36" s="103"/>
      <c r="Z36" s="107"/>
      <c r="AA36" s="103"/>
    </row>
    <row r="37" spans="1:27" x14ac:dyDescent="0.3">
      <c r="A37" t="s">
        <v>213</v>
      </c>
      <c r="T37" s="103"/>
    </row>
    <row r="38" spans="1:27" x14ac:dyDescent="0.3">
      <c r="A38" t="s">
        <v>214</v>
      </c>
    </row>
    <row r="39" spans="1:27" x14ac:dyDescent="0.3">
      <c r="A39" t="s">
        <v>215</v>
      </c>
    </row>
    <row r="40" spans="1:27" x14ac:dyDescent="0.3">
      <c r="A40" t="s">
        <v>216</v>
      </c>
    </row>
    <row r="41" spans="1:27" x14ac:dyDescent="0.3">
      <c r="A41" t="s">
        <v>419</v>
      </c>
    </row>
    <row r="42" spans="1:27" x14ac:dyDescent="0.3">
      <c r="A42" t="s">
        <v>420</v>
      </c>
      <c r="J42" t="s">
        <v>217</v>
      </c>
      <c r="L42" t="s">
        <v>218</v>
      </c>
      <c r="M42" s="102"/>
      <c r="N42" s="102"/>
    </row>
    <row r="43" spans="1:27" x14ac:dyDescent="0.3">
      <c r="A43" t="s">
        <v>219</v>
      </c>
      <c r="L43" t="s">
        <v>220</v>
      </c>
      <c r="M43" s="102"/>
      <c r="N43" s="102"/>
    </row>
    <row r="44" spans="1:27" x14ac:dyDescent="0.3">
      <c r="A44" t="s">
        <v>221</v>
      </c>
      <c r="B44" t="s">
        <v>222</v>
      </c>
      <c r="L44" t="s">
        <v>223</v>
      </c>
      <c r="M44" s="102"/>
      <c r="N44" s="102"/>
    </row>
    <row r="45" spans="1:27" x14ac:dyDescent="0.3">
      <c r="B45" t="s">
        <v>224</v>
      </c>
      <c r="L45" t="s">
        <v>225</v>
      </c>
      <c r="M45" s="102"/>
      <c r="N45" s="102"/>
    </row>
    <row r="46" spans="1:27" x14ac:dyDescent="0.3">
      <c r="B46" t="s">
        <v>421</v>
      </c>
      <c r="L46" t="s">
        <v>422</v>
      </c>
      <c r="M46" s="102"/>
      <c r="N46" s="102"/>
    </row>
    <row r="47" spans="1:27" ht="14.4" x14ac:dyDescent="0.3">
      <c r="B47" t="s">
        <v>423</v>
      </c>
      <c r="C47"/>
      <c r="D47"/>
      <c r="L47" t="s">
        <v>424</v>
      </c>
    </row>
    <row r="48" spans="1:27" ht="14.4" x14ac:dyDescent="0.3">
      <c r="C48"/>
      <c r="D48"/>
    </row>
    <row r="49" spans="1:39" ht="14.4" x14ac:dyDescent="0.3">
      <c r="C49"/>
      <c r="D49"/>
    </row>
    <row r="50" spans="1:39" ht="14.4" x14ac:dyDescent="0.3">
      <c r="C50"/>
      <c r="D50"/>
    </row>
    <row r="51" spans="1:39" ht="14.4" x14ac:dyDescent="0.3">
      <c r="C51"/>
      <c r="D51"/>
    </row>
    <row r="52" spans="1:39" s="241" customFormat="1" x14ac:dyDescent="0.3">
      <c r="A52" s="240"/>
      <c r="B52" s="240"/>
      <c r="C52" s="240"/>
      <c r="D52" s="240"/>
      <c r="E52" s="240"/>
      <c r="F52" s="240"/>
      <c r="I52" s="240"/>
      <c r="J52" s="240"/>
      <c r="K52" s="240"/>
      <c r="O52" s="240"/>
      <c r="P52" s="240"/>
      <c r="S52" s="240"/>
      <c r="T52" s="240"/>
      <c r="U52" s="240"/>
      <c r="Z52" s="240"/>
      <c r="AA52" s="240"/>
      <c r="AD52" s="240"/>
      <c r="AE52" s="240"/>
      <c r="AF52" s="240"/>
      <c r="AG52" s="240"/>
      <c r="AM52" s="240"/>
    </row>
    <row r="53" spans="1:39" ht="14.4" x14ac:dyDescent="0.3">
      <c r="C53">
        <f>28000/750</f>
        <v>37.333333333333336</v>
      </c>
      <c r="D53"/>
    </row>
    <row r="54" spans="1:39" ht="14.4" x14ac:dyDescent="0.3">
      <c r="C54"/>
      <c r="D54"/>
    </row>
    <row r="55" spans="1:39" ht="14.4" x14ac:dyDescent="0.3">
      <c r="C55"/>
      <c r="D55"/>
      <c r="L55" s="240"/>
    </row>
    <row r="56" spans="1:39" ht="14.4" x14ac:dyDescent="0.3">
      <c r="C56"/>
      <c r="D56"/>
      <c r="I56" s="240"/>
      <c r="J56" s="240"/>
      <c r="K56" s="240"/>
      <c r="M56" s="240"/>
      <c r="N56" s="240"/>
      <c r="P56" s="240"/>
      <c r="Q56" s="240"/>
      <c r="R56" s="240"/>
      <c r="S56" s="240"/>
      <c r="T56" s="240"/>
    </row>
    <row r="57" spans="1:39" x14ac:dyDescent="0.3">
      <c r="C57"/>
    </row>
    <row r="58" spans="1:39" x14ac:dyDescent="0.3">
      <c r="D58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58"/>
  <sheetViews>
    <sheetView workbookViewId="0">
      <pane ySplit="4" topLeftCell="A10" activePane="bottomLeft" state="frozen"/>
      <selection pane="bottomLeft" activeCell="AE19" sqref="AE19"/>
    </sheetView>
  </sheetViews>
  <sheetFormatPr defaultRowHeight="15.6" x14ac:dyDescent="0.3"/>
  <cols>
    <col min="1" max="1" width="14.44140625" customWidth="1"/>
    <col min="2" max="2" width="9" hidden="1" customWidth="1"/>
    <col min="3" max="3" width="9.6640625" style="102" hidden="1" customWidth="1"/>
    <col min="4" max="4" width="12.6640625" style="102" customWidth="1"/>
    <col min="5" max="5" width="0" hidden="1" customWidth="1"/>
    <col min="6" max="7" width="9" hidden="1" customWidth="1"/>
    <col min="8" max="8" width="9" customWidth="1"/>
    <col min="9" max="9" width="11.109375" customWidth="1"/>
    <col min="10" max="10" width="6.88671875" hidden="1" customWidth="1"/>
    <col min="11" max="11" width="8.33203125" hidden="1" customWidth="1"/>
    <col min="12" max="12" width="8.109375" hidden="1" customWidth="1"/>
    <col min="13" max="13" width="12.33203125" customWidth="1"/>
    <col min="14" max="14" width="8.44140625" hidden="1" customWidth="1"/>
    <col min="15" max="15" width="8.33203125" hidden="1" customWidth="1"/>
    <col min="16" max="16" width="8.109375" hidden="1" customWidth="1"/>
    <col min="17" max="17" width="11.5546875" customWidth="1"/>
    <col min="18" max="18" width="8" hidden="1" customWidth="1"/>
    <col min="19" max="19" width="7.88671875" hidden="1" customWidth="1"/>
    <col min="20" max="20" width="8.109375" hidden="1" customWidth="1"/>
    <col min="21" max="21" width="11.33203125" customWidth="1"/>
    <col min="22" max="22" width="7.88671875" hidden="1" customWidth="1"/>
    <col min="23" max="23" width="8.109375" hidden="1" customWidth="1"/>
    <col min="24" max="24" width="8" hidden="1" customWidth="1"/>
    <col min="25" max="25" width="11.6640625" customWidth="1"/>
    <col min="26" max="26" width="7.33203125" hidden="1" customWidth="1"/>
    <col min="27" max="27" width="8" hidden="1" customWidth="1"/>
    <col min="28" max="29" width="10.33203125" customWidth="1"/>
  </cols>
  <sheetData>
    <row r="1" spans="1:29" x14ac:dyDescent="0.3">
      <c r="A1" s="203" t="s">
        <v>206</v>
      </c>
      <c r="B1" s="204"/>
      <c r="C1" s="205"/>
      <c r="D1" s="206" t="s">
        <v>207</v>
      </c>
      <c r="E1" s="207"/>
      <c r="F1" s="207"/>
      <c r="G1" s="207"/>
      <c r="H1" s="208" t="s">
        <v>264</v>
      </c>
      <c r="I1" s="208" t="s">
        <v>390</v>
      </c>
      <c r="J1" s="207"/>
      <c r="K1" s="207"/>
      <c r="L1" s="207"/>
      <c r="M1" s="208" t="s">
        <v>391</v>
      </c>
      <c r="N1" s="207"/>
      <c r="O1" s="207"/>
      <c r="P1" s="207"/>
      <c r="Q1" s="208" t="s">
        <v>392</v>
      </c>
      <c r="R1" s="207"/>
      <c r="S1" s="207"/>
      <c r="T1" s="209"/>
      <c r="U1" s="206" t="s">
        <v>393</v>
      </c>
      <c r="V1" s="207"/>
      <c r="W1" s="207"/>
      <c r="X1" s="209"/>
      <c r="Y1" s="441" t="s">
        <v>267</v>
      </c>
      <c r="Z1" s="442"/>
      <c r="AA1" s="442"/>
      <c r="AB1" s="443" t="s">
        <v>525</v>
      </c>
      <c r="AC1" s="443" t="s">
        <v>524</v>
      </c>
    </row>
    <row r="2" spans="1:29" x14ac:dyDescent="0.3">
      <c r="A2" s="210" t="s">
        <v>209</v>
      </c>
      <c r="B2" s="211" t="s">
        <v>210</v>
      </c>
      <c r="C2" s="212" t="s">
        <v>211</v>
      </c>
      <c r="D2" s="213"/>
      <c r="E2" s="214"/>
      <c r="F2" s="215"/>
      <c r="G2" s="212"/>
      <c r="H2" s="214"/>
      <c r="I2" s="213"/>
      <c r="J2" s="216"/>
      <c r="K2" s="215"/>
      <c r="L2" s="212"/>
      <c r="M2" s="213"/>
      <c r="N2" s="216"/>
      <c r="O2" s="215"/>
      <c r="P2" s="212"/>
      <c r="Q2" s="213"/>
      <c r="R2" s="216"/>
      <c r="S2" s="215"/>
      <c r="T2" s="212"/>
      <c r="U2" s="213"/>
      <c r="V2" s="216"/>
      <c r="W2" s="217"/>
      <c r="X2" s="212"/>
      <c r="Y2" s="218"/>
      <c r="Z2" s="444"/>
      <c r="AA2" s="218"/>
      <c r="AB2" s="213"/>
      <c r="AC2" s="213"/>
    </row>
    <row r="3" spans="1:29" ht="15" hidden="1" customHeight="1" x14ac:dyDescent="0.3">
      <c r="A3" s="445">
        <v>1000</v>
      </c>
      <c r="B3" s="211"/>
      <c r="C3" s="212"/>
      <c r="D3" s="219">
        <f>'[1]Price Prep Sheet'!$AC$4</f>
        <v>40.818260075644837</v>
      </c>
      <c r="E3" s="220"/>
      <c r="F3" s="221"/>
      <c r="G3" s="222"/>
      <c r="H3" s="220"/>
      <c r="I3" s="219">
        <f>'[1]Price Prep Sheet'!$AC$5</f>
        <v>11.677468441891948</v>
      </c>
      <c r="J3" s="223"/>
      <c r="K3" s="224"/>
      <c r="L3" s="103"/>
      <c r="M3" s="225">
        <f>'[1]Price Prep Sheet'!$AC$6</f>
        <v>7.3493727704406417</v>
      </c>
      <c r="N3" s="223"/>
      <c r="O3" s="224"/>
      <c r="P3" s="226"/>
      <c r="Q3" s="225">
        <f>'[1]Price Prep Sheet'!$AC$7</f>
        <v>6.1582630544188168</v>
      </c>
      <c r="R3" s="223"/>
      <c r="S3" s="224"/>
      <c r="T3" s="226"/>
      <c r="U3" s="225">
        <f>'[1]Price Prep Sheet'!$AC$8</f>
        <v>5.562708196407903</v>
      </c>
      <c r="V3" s="223"/>
      <c r="W3" s="227"/>
      <c r="X3" s="103"/>
      <c r="Y3" s="231">
        <f>'[1]Price Prep Sheet'!$AC$9</f>
        <v>5.3641899104042663</v>
      </c>
      <c r="Z3" s="216"/>
      <c r="AA3" s="217"/>
      <c r="AB3" s="446"/>
      <c r="AC3" s="446"/>
    </row>
    <row r="4" spans="1:29" ht="15" hidden="1" customHeight="1" x14ac:dyDescent="0.3">
      <c r="A4" s="445">
        <v>2000</v>
      </c>
      <c r="B4" s="211"/>
      <c r="C4" s="212"/>
      <c r="D4" s="225">
        <f>'[1]Price Prep Sheet'!$AC$11</f>
        <v>58.428127759176604</v>
      </c>
      <c r="E4" s="103"/>
      <c r="F4" s="224"/>
      <c r="G4" s="226"/>
      <c r="H4" s="103"/>
      <c r="I4" s="225">
        <f>'[1]Price Prep Sheet'!$AC$12</f>
        <v>13.364476836350862</v>
      </c>
      <c r="J4" s="223"/>
      <c r="K4" s="224"/>
      <c r="L4" s="103"/>
      <c r="M4" s="225">
        <f>'[1]Price Prep Sheet'!$AC$13</f>
        <v>8.8581117440682871</v>
      </c>
      <c r="N4" s="223"/>
      <c r="O4" s="224"/>
      <c r="P4" s="226"/>
      <c r="Q4" s="225">
        <f>'[1]Price Prep Sheet'!$AC$14</f>
        <v>7.0714471700355501</v>
      </c>
      <c r="R4" s="223"/>
      <c r="S4" s="224"/>
      <c r="T4" s="226"/>
      <c r="U4" s="225">
        <f>'[1]Price Prep Sheet'!$AC$15</f>
        <v>6.1781148830191803</v>
      </c>
      <c r="V4" s="223"/>
      <c r="W4" s="227"/>
      <c r="X4" s="103"/>
      <c r="Y4" s="228">
        <f>'[1]Price Prep Sheet'!$AC$17</f>
        <v>5.5825600250082683</v>
      </c>
      <c r="Z4" s="216"/>
      <c r="AA4" s="217"/>
      <c r="AB4" s="14"/>
      <c r="AC4" s="14"/>
    </row>
    <row r="5" spans="1:29" ht="15" customHeight="1" x14ac:dyDescent="0.3">
      <c r="A5" s="447" t="s">
        <v>425</v>
      </c>
      <c r="B5" s="229" t="e">
        <f t="shared" ref="B5:B17" si="0">A5/1000</f>
        <v>#VALUE!</v>
      </c>
      <c r="C5" s="230">
        <f>G5*2</f>
        <v>0</v>
      </c>
      <c r="D5" s="448">
        <f>'Price List Prep Sheet'!$AG$19</f>
        <v>13.630028124999999</v>
      </c>
      <c r="E5" s="448"/>
      <c r="F5" s="449"/>
      <c r="G5" s="450"/>
      <c r="H5" s="458">
        <f>'Price List Prep Sheet'!$AG$20</f>
        <v>10.482215624999998</v>
      </c>
      <c r="I5" s="448">
        <f>'Price List Prep Sheet'!$AG$21</f>
        <v>8.3836739583333326</v>
      </c>
      <c r="J5" s="448"/>
      <c r="K5" s="451"/>
      <c r="L5" s="448"/>
      <c r="M5" s="448">
        <f>'Price List Prep Sheet'!$AG$22</f>
        <v>7.8590385416666635</v>
      </c>
      <c r="N5" s="448"/>
      <c r="O5" s="451"/>
      <c r="P5" s="452"/>
      <c r="Q5" s="448">
        <f>'Price List Prep Sheet'!$AG$23</f>
        <v>7.5967208333333307</v>
      </c>
      <c r="R5" s="448"/>
      <c r="S5" s="451"/>
      <c r="T5" s="450"/>
      <c r="U5" s="448">
        <f>'Price List Prep Sheet'!$AG$24</f>
        <v>7.4655619791666643</v>
      </c>
      <c r="V5" s="448"/>
      <c r="W5" s="453"/>
      <c r="X5" s="448"/>
      <c r="Y5" s="448">
        <f>'Price List Prep Sheet'!$AG$25</f>
        <v>7.4218423611111088</v>
      </c>
      <c r="Z5" s="448"/>
      <c r="AA5" s="448"/>
      <c r="AB5" s="574">
        <f>'Price List Prep Sheet'!$AG$26</f>
        <v>7.3781227430555543</v>
      </c>
      <c r="AC5" s="574">
        <f>'Price List Prep Sheet'!$AG$27</f>
        <v>7.3562629340277752</v>
      </c>
    </row>
    <row r="6" spans="1:29" x14ac:dyDescent="0.3">
      <c r="A6" s="447" t="s">
        <v>394</v>
      </c>
      <c r="B6" s="229" t="e">
        <f t="shared" si="0"/>
        <v>#VALUE!</v>
      </c>
      <c r="C6" s="230">
        <f t="shared" ref="C6:C17" si="1">G6*2</f>
        <v>0</v>
      </c>
      <c r="D6" s="448">
        <f>'Price List Prep Sheet'!$AG$28</f>
        <v>14.889153124999995</v>
      </c>
      <c r="E6" s="448"/>
      <c r="F6" s="451"/>
      <c r="G6" s="450"/>
      <c r="H6" s="458">
        <f>'Price List Prep Sheet'!$AG$29</f>
        <v>11.741340624999998</v>
      </c>
      <c r="I6" s="448">
        <f>'Price List Prep Sheet'!$AG$30</f>
        <v>9.6427989583333318</v>
      </c>
      <c r="J6" s="448"/>
      <c r="K6" s="451"/>
      <c r="L6" s="448"/>
      <c r="M6" s="448">
        <f>'Price List Prep Sheet'!$AG$31</f>
        <v>9.1181635416666644</v>
      </c>
      <c r="N6" s="448"/>
      <c r="O6" s="451"/>
      <c r="P6" s="452"/>
      <c r="Q6" s="448">
        <f>'Price List Prep Sheet'!$AG$32</f>
        <v>8.8558458333333334</v>
      </c>
      <c r="R6" s="448"/>
      <c r="S6" s="451"/>
      <c r="T6" s="450"/>
      <c r="U6" s="448">
        <f>'Price List Prep Sheet'!$AG$33</f>
        <v>8.7246869791666661</v>
      </c>
      <c r="V6" s="448"/>
      <c r="W6" s="453"/>
      <c r="X6" s="448"/>
      <c r="Y6" s="448">
        <f>'Price List Prep Sheet'!$AG$34</f>
        <v>8.6809673611111098</v>
      </c>
      <c r="Z6" s="448"/>
      <c r="AA6" s="448"/>
      <c r="AB6" s="574">
        <f>'Price List Prep Sheet'!$AG$35</f>
        <v>8.6372477430555534</v>
      </c>
      <c r="AC6" s="574">
        <f>'Price List Prep Sheet'!$AG$36</f>
        <v>8.6153879340277761</v>
      </c>
    </row>
    <row r="7" spans="1:29" x14ac:dyDescent="0.3">
      <c r="A7" s="447" t="s">
        <v>395</v>
      </c>
      <c r="B7" s="229" t="e">
        <f t="shared" si="0"/>
        <v>#VALUE!</v>
      </c>
      <c r="C7" s="230">
        <f t="shared" si="1"/>
        <v>0</v>
      </c>
      <c r="D7" s="448">
        <f>'Price List Prep Sheet'!$AG$37</f>
        <v>16.148278124999994</v>
      </c>
      <c r="E7" s="448"/>
      <c r="F7" s="451"/>
      <c r="G7" s="450"/>
      <c r="H7" s="458">
        <f>'Price List Prep Sheet'!$AG$38</f>
        <v>13.000465624999995</v>
      </c>
      <c r="I7" s="448">
        <f>'Price List Prep Sheet'!$AG$39</f>
        <v>10.901923958333333</v>
      </c>
      <c r="J7" s="448"/>
      <c r="K7" s="451"/>
      <c r="L7" s="448"/>
      <c r="M7" s="448">
        <f>'Price List Prep Sheet'!$AG$40</f>
        <v>10.377288541666665</v>
      </c>
      <c r="N7" s="448"/>
      <c r="O7" s="451"/>
      <c r="P7" s="452"/>
      <c r="Q7" s="448">
        <f>'Price List Prep Sheet'!$AG$41</f>
        <v>10.114970833333333</v>
      </c>
      <c r="R7" s="448"/>
      <c r="S7" s="451"/>
      <c r="T7" s="450"/>
      <c r="U7" s="448">
        <f>'Price List Prep Sheet'!$AG$42</f>
        <v>9.9838119791666635</v>
      </c>
      <c r="V7" s="448"/>
      <c r="W7" s="453"/>
      <c r="X7" s="448"/>
      <c r="Y7" s="454">
        <f>'Price List Prep Sheet'!$AG$43</f>
        <v>9.9400923611111107</v>
      </c>
      <c r="Z7" s="448"/>
      <c r="AA7" s="448"/>
      <c r="AB7" s="574">
        <f>'Price List Prep Sheet'!$AG$44</f>
        <v>9.8963727430555544</v>
      </c>
      <c r="AC7" s="574">
        <f>'Price List Prep Sheet'!$AG$45</f>
        <v>9.8745129340277753</v>
      </c>
    </row>
    <row r="8" spans="1:29" x14ac:dyDescent="0.3">
      <c r="A8" s="447" t="s">
        <v>396</v>
      </c>
      <c r="B8" s="229" t="e">
        <f t="shared" si="0"/>
        <v>#VALUE!</v>
      </c>
      <c r="C8" s="230">
        <f t="shared" si="1"/>
        <v>0</v>
      </c>
      <c r="D8" s="448">
        <f>'Price List Prep Sheet'!$AG$46</f>
        <v>17.827111458333331</v>
      </c>
      <c r="E8" s="448"/>
      <c r="F8" s="451"/>
      <c r="G8" s="450"/>
      <c r="H8" s="458">
        <f>'Price List Prep Sheet'!$AG$47</f>
        <v>14.67929895833333</v>
      </c>
      <c r="I8" s="448">
        <f>'Price List Prep Sheet'!$AG$48</f>
        <v>12.580757291666666</v>
      </c>
      <c r="J8" s="448"/>
      <c r="K8" s="451"/>
      <c r="L8" s="448"/>
      <c r="M8" s="448">
        <f>'Price List Prep Sheet'!$AG$49</f>
        <v>12.056121874999999</v>
      </c>
      <c r="N8" s="448"/>
      <c r="O8" s="451"/>
      <c r="P8" s="452"/>
      <c r="Q8" s="448">
        <f>'Price List Prep Sheet'!$AG$50</f>
        <v>11.793804166666662</v>
      </c>
      <c r="R8" s="448"/>
      <c r="S8" s="451"/>
      <c r="T8" s="450"/>
      <c r="U8" s="448">
        <f>'Price List Prep Sheet'!$AG$51</f>
        <v>11.662645312499997</v>
      </c>
      <c r="V8" s="448"/>
      <c r="W8" s="453"/>
      <c r="X8" s="448"/>
      <c r="Y8" s="448">
        <f>'Price List Prep Sheet'!$AG$52</f>
        <v>11.618925694444444</v>
      </c>
      <c r="Z8" s="448"/>
      <c r="AA8" s="448"/>
      <c r="AB8" s="448">
        <f>'Price List Prep Sheet'!$AG$53</f>
        <v>11.575206076388886</v>
      </c>
      <c r="AC8" s="448">
        <f>'Price List Prep Sheet'!$AG$54</f>
        <v>11.553346267361109</v>
      </c>
    </row>
    <row r="9" spans="1:29" x14ac:dyDescent="0.3">
      <c r="A9" s="447" t="s">
        <v>397</v>
      </c>
      <c r="B9" s="229" t="e">
        <f t="shared" si="0"/>
        <v>#VALUE!</v>
      </c>
      <c r="C9" s="230">
        <f t="shared" si="1"/>
        <v>0</v>
      </c>
      <c r="D9" s="448">
        <f>'Price List Prep Sheet'!$AG$55</f>
        <v>19.505944791666661</v>
      </c>
      <c r="E9" s="448"/>
      <c r="F9" s="451"/>
      <c r="G9" s="450"/>
      <c r="H9" s="458">
        <f>'Price List Prep Sheet'!$AG$56</f>
        <v>16.358132291666664</v>
      </c>
      <c r="I9" s="448">
        <f>'Price List Prep Sheet'!$AG$57</f>
        <v>14.259590624999998</v>
      </c>
      <c r="J9" s="448"/>
      <c r="K9" s="451"/>
      <c r="L9" s="448"/>
      <c r="M9" s="448">
        <f>'Price List Prep Sheet'!$AG$58</f>
        <v>13.73495520833333</v>
      </c>
      <c r="N9" s="448"/>
      <c r="O9" s="451"/>
      <c r="P9" s="452"/>
      <c r="Q9" s="448">
        <f>'Price List Prep Sheet'!$AG$59</f>
        <v>13.472637499999996</v>
      </c>
      <c r="R9" s="448"/>
      <c r="S9" s="451"/>
      <c r="T9" s="450"/>
      <c r="U9" s="448">
        <f>'Price List Prep Sheet'!$AG$60</f>
        <v>13.34147864583333</v>
      </c>
      <c r="V9" s="448"/>
      <c r="W9" s="453"/>
      <c r="X9" s="448"/>
      <c r="Y9" s="448">
        <f>'Price List Prep Sheet'!$AG$61</f>
        <v>13.297759027777776</v>
      </c>
      <c r="Z9" s="448"/>
      <c r="AA9" s="448"/>
      <c r="AB9" s="448">
        <f>'Price List Prep Sheet'!$AG$62</f>
        <v>13.254039409722219</v>
      </c>
      <c r="AC9" s="448">
        <f>'Price List Prep Sheet'!$AG$63</f>
        <v>13.23217960069444</v>
      </c>
    </row>
    <row r="10" spans="1:29" x14ac:dyDescent="0.3">
      <c r="A10" s="447" t="s">
        <v>398</v>
      </c>
      <c r="B10" s="229" t="e">
        <f t="shared" si="0"/>
        <v>#VALUE!</v>
      </c>
      <c r="C10" s="230">
        <f t="shared" si="1"/>
        <v>0</v>
      </c>
      <c r="D10" s="448">
        <f>'Price List Prep Sheet'!$AG$64</f>
        <v>21.184778124999998</v>
      </c>
      <c r="E10" s="448"/>
      <c r="F10" s="451"/>
      <c r="G10" s="450"/>
      <c r="H10" s="458">
        <f>'Price List Prep Sheet'!$AG$65</f>
        <v>18.036965624999997</v>
      </c>
      <c r="I10" s="448">
        <f>'Price List Prep Sheet'!$AG$66</f>
        <v>15.938423958333331</v>
      </c>
      <c r="J10" s="448"/>
      <c r="K10" s="451"/>
      <c r="L10" s="448"/>
      <c r="M10" s="448">
        <f>'Price List Prep Sheet'!$AG$67</f>
        <v>15.413788541666662</v>
      </c>
      <c r="N10" s="448"/>
      <c r="O10" s="451"/>
      <c r="P10" s="452"/>
      <c r="Q10" s="448">
        <f>'Price List Prep Sheet'!$AG$68</f>
        <v>15.151470833333327</v>
      </c>
      <c r="R10" s="448"/>
      <c r="S10" s="451"/>
      <c r="T10" s="450"/>
      <c r="U10" s="448">
        <f>'Price List Prep Sheet'!$AG$69</f>
        <v>15.020311979166664</v>
      </c>
      <c r="V10" s="448"/>
      <c r="W10" s="453"/>
      <c r="X10" s="448"/>
      <c r="Y10" s="448">
        <f>'Price List Prep Sheet'!$AG$70</f>
        <v>14.976592361111109</v>
      </c>
      <c r="Z10" s="448"/>
      <c r="AA10" s="448"/>
      <c r="AB10" s="455">
        <f>'Price List Prep Sheet'!$AG$71</f>
        <v>14.932872743055551</v>
      </c>
      <c r="AC10" s="455">
        <f>'Price List Prep Sheet'!$AG$72</f>
        <v>14.911012934027774</v>
      </c>
    </row>
    <row r="11" spans="1:29" x14ac:dyDescent="0.3">
      <c r="A11" s="447" t="s">
        <v>399</v>
      </c>
      <c r="B11" s="229" t="e">
        <f t="shared" si="0"/>
        <v>#VALUE!</v>
      </c>
      <c r="C11" s="230">
        <f t="shared" si="1"/>
        <v>0</v>
      </c>
      <c r="D11" s="448">
        <f>'Price List Prep Sheet'!$AG$73</f>
        <v>22.863611458333324</v>
      </c>
      <c r="E11" s="448"/>
      <c r="F11" s="451"/>
      <c r="G11" s="450"/>
      <c r="H11" s="458">
        <f>'Price List Prep Sheet'!$AG$74</f>
        <v>19.715798958333327</v>
      </c>
      <c r="I11" s="448">
        <f>'Price List Prep Sheet'!$AG$75</f>
        <v>17.617257291666665</v>
      </c>
      <c r="J11" s="448"/>
      <c r="K11" s="451"/>
      <c r="L11" s="448"/>
      <c r="M11" s="448">
        <f>'Price List Prep Sheet'!$AG$76</f>
        <v>17.092621874999995</v>
      </c>
      <c r="N11" s="448"/>
      <c r="O11" s="451"/>
      <c r="P11" s="452"/>
      <c r="Q11" s="448">
        <f>'Price List Prep Sheet'!$AG$77</f>
        <v>16.830304166666664</v>
      </c>
      <c r="R11" s="448"/>
      <c r="S11" s="451"/>
      <c r="T11" s="450"/>
      <c r="U11" s="448">
        <f>'Price List Prep Sheet'!$AG$78</f>
        <v>16.699145312499997</v>
      </c>
      <c r="V11" s="448"/>
      <c r="W11" s="453"/>
      <c r="X11" s="448"/>
      <c r="Y11" s="448">
        <f>'Price List Prep Sheet'!$AG$79</f>
        <v>16.655425694444443</v>
      </c>
      <c r="Z11" s="448"/>
      <c r="AA11" s="453"/>
      <c r="AB11" s="448">
        <f>'Price List Prep Sheet'!$AG$80</f>
        <v>16.611706076388884</v>
      </c>
      <c r="AC11" s="448">
        <f>'Price List Prep Sheet'!$AG$81</f>
        <v>16.589846267361111</v>
      </c>
    </row>
    <row r="12" spans="1:29" x14ac:dyDescent="0.3">
      <c r="A12" s="447" t="s">
        <v>400</v>
      </c>
      <c r="B12" s="229" t="e">
        <f t="shared" si="0"/>
        <v>#VALUE!</v>
      </c>
      <c r="C12" s="230">
        <f t="shared" si="1"/>
        <v>0</v>
      </c>
      <c r="D12" s="448">
        <f>'Price List Prep Sheet'!$AG$82</f>
        <v>24.542444791666661</v>
      </c>
      <c r="E12" s="448"/>
      <c r="F12" s="451"/>
      <c r="G12" s="450"/>
      <c r="H12" s="458">
        <f>'Price List Prep Sheet'!$AG$83</f>
        <v>21.39463229166666</v>
      </c>
      <c r="I12" s="448">
        <f>'Price List Prep Sheet'!$AG$84</f>
        <v>19.296090624999998</v>
      </c>
      <c r="J12" s="448"/>
      <c r="K12" s="451"/>
      <c r="L12" s="448"/>
      <c r="M12" s="448">
        <f>'Price List Prep Sheet'!$AG$85</f>
        <v>18.771455208333329</v>
      </c>
      <c r="N12" s="448"/>
      <c r="O12" s="451"/>
      <c r="P12" s="452"/>
      <c r="Q12" s="448">
        <f>'Price List Prep Sheet'!$AG$86</f>
        <v>18.509137499999998</v>
      </c>
      <c r="R12" s="448"/>
      <c r="S12" s="451"/>
      <c r="T12" s="450"/>
      <c r="U12" s="448">
        <f>'Price List Prep Sheet'!$AG$87</f>
        <v>18.377978645833331</v>
      </c>
      <c r="V12" s="448"/>
      <c r="W12" s="453"/>
      <c r="X12" s="448"/>
      <c r="Y12" s="448">
        <f>'Price List Prep Sheet'!$AG$88</f>
        <v>18.334259027777776</v>
      </c>
      <c r="Z12" s="448"/>
      <c r="AA12" s="448"/>
      <c r="AB12" s="456">
        <f>'Price List Prep Sheet'!$AG$89</f>
        <v>18.290539409722218</v>
      </c>
      <c r="AC12" s="456">
        <f>'Price List Prep Sheet'!$AG$90</f>
        <v>18.268679600694444</v>
      </c>
    </row>
    <row r="13" spans="1:29" x14ac:dyDescent="0.3">
      <c r="A13" s="447" t="s">
        <v>401</v>
      </c>
      <c r="B13" s="229" t="e">
        <f t="shared" si="0"/>
        <v>#VALUE!</v>
      </c>
      <c r="C13" s="230">
        <f t="shared" si="1"/>
        <v>0</v>
      </c>
      <c r="D13" s="448">
        <f>'Price List Prep Sheet'!$AG$91</f>
        <v>26.221278124999998</v>
      </c>
      <c r="E13" s="448"/>
      <c r="F13" s="451"/>
      <c r="G13" s="450"/>
      <c r="H13" s="458">
        <f>'Price List Prep Sheet'!$AG$92</f>
        <v>23.073465624999997</v>
      </c>
      <c r="I13" s="448">
        <f>'Price List Prep Sheet'!$AG$93</f>
        <v>20.974923958333328</v>
      </c>
      <c r="J13" s="448"/>
      <c r="K13" s="451"/>
      <c r="L13" s="448"/>
      <c r="M13" s="448">
        <f>'Price List Prep Sheet'!$AG$94</f>
        <v>20.450288541666662</v>
      </c>
      <c r="N13" s="448"/>
      <c r="O13" s="451"/>
      <c r="P13" s="452"/>
      <c r="Q13" s="448">
        <f>'Price List Prep Sheet'!$AG$95</f>
        <v>20.187970833333328</v>
      </c>
      <c r="R13" s="448"/>
      <c r="S13" s="451"/>
      <c r="T13" s="450"/>
      <c r="U13" s="448">
        <f>'Price List Prep Sheet'!$AG$96</f>
        <v>20.056811979166664</v>
      </c>
      <c r="V13" s="448"/>
      <c r="W13" s="453"/>
      <c r="X13" s="448"/>
      <c r="Y13" s="448">
        <f>'Price List Prep Sheet'!$AG$97</f>
        <v>20.013092361111106</v>
      </c>
      <c r="Z13" s="448"/>
      <c r="AA13" s="448"/>
      <c r="AB13" s="448">
        <f>'Price List Prep Sheet'!$AG$98</f>
        <v>19.969372743055551</v>
      </c>
      <c r="AC13" s="448">
        <f>'Price List Prep Sheet'!$AG$99</f>
        <v>19.947512934027774</v>
      </c>
    </row>
    <row r="14" spans="1:29" x14ac:dyDescent="0.3">
      <c r="A14" s="447" t="s">
        <v>402</v>
      </c>
      <c r="B14" s="232" t="e">
        <f t="shared" si="0"/>
        <v>#VALUE!</v>
      </c>
      <c r="C14" s="230">
        <f t="shared" si="1"/>
        <v>0</v>
      </c>
      <c r="D14" s="448">
        <f>'Price List Prep Sheet'!$AG$100</f>
        <v>27.900111458333324</v>
      </c>
      <c r="E14" s="448"/>
      <c r="F14" s="451"/>
      <c r="G14" s="450"/>
      <c r="H14" s="458">
        <f>'Price List Prep Sheet'!$AG$101</f>
        <v>24.752298958333323</v>
      </c>
      <c r="I14" s="448">
        <f>'Price List Prep Sheet'!$AG$102</f>
        <v>22.653757291666661</v>
      </c>
      <c r="J14" s="448"/>
      <c r="K14" s="451"/>
      <c r="L14" s="448"/>
      <c r="M14" s="448">
        <f>'Price List Prep Sheet'!$AG$103</f>
        <v>22.129121874999996</v>
      </c>
      <c r="N14" s="448"/>
      <c r="O14" s="451"/>
      <c r="P14" s="452"/>
      <c r="Q14" s="448">
        <f>'Price List Prep Sheet'!$AG$104</f>
        <v>21.866804166666657</v>
      </c>
      <c r="R14" s="448"/>
      <c r="S14" s="451"/>
      <c r="T14" s="450"/>
      <c r="U14" s="448">
        <f>'Price List Prep Sheet'!$AG$105</f>
        <v>21.735645312499994</v>
      </c>
      <c r="V14" s="448"/>
      <c r="W14" s="453"/>
      <c r="X14" s="448"/>
      <c r="Y14" s="448">
        <f>'Price List Prep Sheet'!$AG$106</f>
        <v>21.691925694444439</v>
      </c>
      <c r="Z14" s="448"/>
      <c r="AA14" s="448"/>
      <c r="AB14" s="448">
        <f>'Price List Prep Sheet'!$AG$107</f>
        <v>21.648206076388885</v>
      </c>
      <c r="AC14" s="448">
        <f>'Price List Prep Sheet'!$AG$108</f>
        <v>21.626346267361107</v>
      </c>
    </row>
    <row r="15" spans="1:29" x14ac:dyDescent="0.3">
      <c r="A15" s="447" t="s">
        <v>403</v>
      </c>
      <c r="B15" s="232" t="e">
        <f t="shared" si="0"/>
        <v>#VALUE!</v>
      </c>
      <c r="C15" s="230">
        <f t="shared" si="1"/>
        <v>0</v>
      </c>
      <c r="D15" s="448">
        <f>'Price List Prep Sheet'!$AG$109</f>
        <v>29.57894479166665</v>
      </c>
      <c r="E15" s="448"/>
      <c r="F15" s="451"/>
      <c r="G15" s="450"/>
      <c r="H15" s="458">
        <f>'Price List Prep Sheet'!$AG$110</f>
        <v>26.43113229166666</v>
      </c>
      <c r="I15" s="448">
        <f>'Price List Prep Sheet'!$AG$111</f>
        <v>24.332590624999995</v>
      </c>
      <c r="J15" s="448"/>
      <c r="K15" s="451"/>
      <c r="L15" s="448"/>
      <c r="M15" s="448">
        <f>'Price List Prep Sheet'!$AG$112</f>
        <v>23.807955208333329</v>
      </c>
      <c r="N15" s="448"/>
      <c r="O15" s="451"/>
      <c r="P15" s="452"/>
      <c r="Q15" s="448">
        <f>'Price List Prep Sheet'!$AG$113</f>
        <v>23.545637499999991</v>
      </c>
      <c r="R15" s="448"/>
      <c r="S15" s="451"/>
      <c r="T15" s="457"/>
      <c r="U15" s="448">
        <f>'Price List Prep Sheet'!$AG$114</f>
        <v>23.414478645833327</v>
      </c>
      <c r="V15" s="458"/>
      <c r="W15" s="453"/>
      <c r="X15" s="448"/>
      <c r="Y15" s="448">
        <f>'Price List Prep Sheet'!$AG$115</f>
        <v>23.370759027777773</v>
      </c>
      <c r="Z15" s="448"/>
      <c r="AA15" s="448"/>
      <c r="AB15" s="448">
        <f>'Price List Prep Sheet'!$AG$116</f>
        <v>23.327039409722214</v>
      </c>
      <c r="AC15" s="448">
        <f>'Price List Prep Sheet'!$AG$117</f>
        <v>23.305179600694441</v>
      </c>
    </row>
    <row r="16" spans="1:29" ht="16.2" thickBot="1" x14ac:dyDescent="0.35">
      <c r="A16" s="447" t="s">
        <v>404</v>
      </c>
      <c r="B16" s="232" t="e">
        <f t="shared" si="0"/>
        <v>#VALUE!</v>
      </c>
      <c r="C16" s="230">
        <f t="shared" si="1"/>
        <v>0</v>
      </c>
      <c r="D16" s="448">
        <f>'Price List Prep Sheet'!$AG$118</f>
        <v>31.257778124999987</v>
      </c>
      <c r="E16" s="448"/>
      <c r="F16" s="451"/>
      <c r="G16" s="450"/>
      <c r="H16" s="458">
        <f>'Price List Prep Sheet'!$AG$119</f>
        <v>28.109965624999987</v>
      </c>
      <c r="I16" s="448">
        <f>'Price List Prep Sheet'!$AG$120</f>
        <v>26.011423958333328</v>
      </c>
      <c r="J16" s="448"/>
      <c r="K16" s="451"/>
      <c r="L16" s="448"/>
      <c r="M16" s="448">
        <f>'Price List Prep Sheet'!$AG$121</f>
        <v>25.486788541666662</v>
      </c>
      <c r="N16" s="448"/>
      <c r="O16" s="451"/>
      <c r="P16" s="452"/>
      <c r="Q16" s="448">
        <f>'Price List Prep Sheet'!$AG$122</f>
        <v>25.224470833333324</v>
      </c>
      <c r="R16" s="448"/>
      <c r="S16" s="451"/>
      <c r="T16" s="457"/>
      <c r="U16" s="448">
        <f>'Price List Prep Sheet'!$AG$123</f>
        <v>25.093311979166661</v>
      </c>
      <c r="V16" s="458"/>
      <c r="W16" s="459"/>
      <c r="X16" s="448"/>
      <c r="Y16" s="448">
        <f>'Price List Prep Sheet'!$AG$124</f>
        <v>25.049592361111106</v>
      </c>
      <c r="Z16" s="448"/>
      <c r="AA16" s="448"/>
      <c r="AB16" s="448">
        <f>'Price List Prep Sheet'!$AG$125</f>
        <v>25.005872743055548</v>
      </c>
      <c r="AC16" s="448">
        <f>'Price List Prep Sheet'!$AG$126</f>
        <v>24.984012934027774</v>
      </c>
    </row>
    <row r="17" spans="1:29" ht="16.2" thickBot="1" x14ac:dyDescent="0.35">
      <c r="A17" s="447" t="s">
        <v>405</v>
      </c>
      <c r="B17" s="233" t="e">
        <f t="shared" si="0"/>
        <v>#VALUE!</v>
      </c>
      <c r="C17" s="234">
        <f t="shared" si="1"/>
        <v>0</v>
      </c>
      <c r="D17" s="455">
        <f>'Price List Prep Sheet'!$AG$127</f>
        <v>32.936611458333317</v>
      </c>
      <c r="E17" s="455"/>
      <c r="F17" s="460"/>
      <c r="G17" s="461"/>
      <c r="H17" s="464">
        <f>'Price List Prep Sheet'!$AG$128</f>
        <v>29.788798958333324</v>
      </c>
      <c r="I17" s="455">
        <f>'Price List Prep Sheet'!$AG$129</f>
        <v>27.690257291666661</v>
      </c>
      <c r="J17" s="455"/>
      <c r="K17" s="460"/>
      <c r="L17" s="455"/>
      <c r="M17" s="455">
        <f>'Price List Prep Sheet'!$AG$130</f>
        <v>27.165621874999996</v>
      </c>
      <c r="N17" s="455"/>
      <c r="O17" s="460"/>
      <c r="P17" s="462"/>
      <c r="Q17" s="455">
        <f>'Price List Prep Sheet'!$AG$131</f>
        <v>26.903304166666658</v>
      </c>
      <c r="R17" s="455"/>
      <c r="S17" s="460"/>
      <c r="T17" s="463"/>
      <c r="U17" s="455">
        <f>'Price List Prep Sheet'!$AG$132</f>
        <v>26.772145312499994</v>
      </c>
      <c r="V17" s="464"/>
      <c r="W17" s="465"/>
      <c r="X17" s="455"/>
      <c r="Y17" s="448">
        <f>'Price List Prep Sheet'!$AG$133</f>
        <v>26.728425694444439</v>
      </c>
      <c r="Z17" s="448"/>
      <c r="AA17" s="448"/>
      <c r="AB17" s="448">
        <f>'Price List Prep Sheet'!$AG$134</f>
        <v>26.684706076388885</v>
      </c>
      <c r="AC17" s="448">
        <f>'Price List Prep Sheet'!$AG$135</f>
        <v>26.662846267361104</v>
      </c>
    </row>
    <row r="18" spans="1:29" x14ac:dyDescent="0.3">
      <c r="A18" s="447" t="s">
        <v>406</v>
      </c>
      <c r="C18" s="235"/>
      <c r="D18" s="448">
        <f>'Price List Prep Sheet'!$AG$136</f>
        <v>34.615444791666654</v>
      </c>
      <c r="E18" s="448"/>
      <c r="F18" s="448"/>
      <c r="G18" s="448"/>
      <c r="H18" s="448">
        <f>'Price List Prep Sheet'!$AG$137</f>
        <v>31.467632291666654</v>
      </c>
      <c r="I18" s="448">
        <f>'Price List Prep Sheet'!$AG$138</f>
        <v>29.369090624999988</v>
      </c>
      <c r="J18" s="448"/>
      <c r="K18" s="448"/>
      <c r="L18" s="448"/>
      <c r="M18" s="448">
        <f>'Price List Prep Sheet'!$AG$139</f>
        <v>28.844455208333326</v>
      </c>
      <c r="N18" s="448"/>
      <c r="O18" s="448"/>
      <c r="P18" s="466"/>
      <c r="Q18" s="448">
        <f>'Price List Prep Sheet'!$AG$140</f>
        <v>28.582137499999988</v>
      </c>
      <c r="R18" s="448"/>
      <c r="S18" s="448"/>
      <c r="T18" s="448"/>
      <c r="U18" s="448">
        <f>'Price List Prep Sheet'!$AG$141</f>
        <v>28.450978645833324</v>
      </c>
      <c r="V18" s="448"/>
      <c r="W18" s="448"/>
      <c r="X18" s="448"/>
      <c r="Y18" s="448">
        <f>'Price List Prep Sheet'!$AG$142</f>
        <v>28.407259027777766</v>
      </c>
      <c r="Z18" s="448"/>
      <c r="AA18" s="448"/>
      <c r="AB18" s="448">
        <f>'Price List Prep Sheet'!$AG$143</f>
        <v>28.363539409722208</v>
      </c>
      <c r="AC18" s="448">
        <f>'Price List Prep Sheet'!$AG$144</f>
        <v>28.341679600694434</v>
      </c>
    </row>
    <row r="19" spans="1:29" x14ac:dyDescent="0.3">
      <c r="A19" s="447" t="s">
        <v>407</v>
      </c>
      <c r="C19" s="235"/>
      <c r="D19" s="448">
        <f>'Price List Prep Sheet'!$AG$145</f>
        <v>36.294278124999984</v>
      </c>
      <c r="E19" s="448"/>
      <c r="F19" s="448"/>
      <c r="G19" s="448"/>
      <c r="H19" s="448">
        <f>'Price List Prep Sheet'!$AG$146</f>
        <v>33.146465624999983</v>
      </c>
      <c r="I19" s="448">
        <f>'Price List Prep Sheet'!$AG$147</f>
        <v>31.047923958333321</v>
      </c>
      <c r="J19" s="448"/>
      <c r="K19" s="448"/>
      <c r="L19" s="448"/>
      <c r="M19" s="448">
        <f>'Price List Prep Sheet'!$AG$148</f>
        <v>30.523288541666652</v>
      </c>
      <c r="N19" s="448"/>
      <c r="O19" s="448"/>
      <c r="P19" s="466"/>
      <c r="Q19" s="448">
        <f>'Price List Prep Sheet'!$AG$149</f>
        <v>30.260970833333324</v>
      </c>
      <c r="R19" s="448"/>
      <c r="S19" s="448"/>
      <c r="T19" s="448"/>
      <c r="U19" s="448">
        <f>'Price List Prep Sheet'!$AG$150</f>
        <v>30.129811979166657</v>
      </c>
      <c r="V19" s="448"/>
      <c r="W19" s="448"/>
      <c r="X19" s="448"/>
      <c r="Y19" s="448">
        <f>'Price List Prep Sheet'!$AG$151</f>
        <v>30.086092361111099</v>
      </c>
      <c r="Z19" s="448"/>
      <c r="AA19" s="448"/>
      <c r="AB19" s="448">
        <f>'Price List Prep Sheet'!$AG$152</f>
        <v>30.042372743055545</v>
      </c>
      <c r="AC19" s="448">
        <f>'Price List Prep Sheet'!$AG$153</f>
        <v>30.02051293402776</v>
      </c>
    </row>
    <row r="20" spans="1:29" x14ac:dyDescent="0.3">
      <c r="A20" s="447" t="s">
        <v>408</v>
      </c>
      <c r="C20" s="235"/>
      <c r="D20" s="448">
        <f>'Price List Prep Sheet'!$AG$154</f>
        <v>38.812528124999986</v>
      </c>
      <c r="E20" s="448"/>
      <c r="F20" s="448"/>
      <c r="G20" s="448"/>
      <c r="H20" s="448">
        <f>'Price List Prep Sheet'!$AG$155</f>
        <v>35.664715624999985</v>
      </c>
      <c r="I20" s="448">
        <f>'Price List Prep Sheet'!$AG$156</f>
        <v>33.566173958333316</v>
      </c>
      <c r="J20" s="448"/>
      <c r="K20" s="448"/>
      <c r="L20" s="448"/>
      <c r="M20" s="448">
        <f>'Price List Prep Sheet'!$AG$157</f>
        <v>33.041538541666654</v>
      </c>
      <c r="N20" s="448"/>
      <c r="O20" s="448"/>
      <c r="P20" s="466"/>
      <c r="Q20" s="448">
        <f>'Price List Prep Sheet'!$AG$158</f>
        <v>32.779220833333326</v>
      </c>
      <c r="R20" s="448"/>
      <c r="S20" s="448"/>
      <c r="T20" s="448"/>
      <c r="U20" s="448">
        <f>'Price List Prep Sheet'!$AG$159</f>
        <v>32.648061979166648</v>
      </c>
      <c r="V20" s="448"/>
      <c r="W20" s="448"/>
      <c r="X20" s="448"/>
      <c r="Y20" s="448">
        <f>'Price List Prep Sheet'!$AG$160</f>
        <v>32.604342361111101</v>
      </c>
      <c r="Z20" s="448"/>
      <c r="AA20" s="448"/>
      <c r="AB20" s="448">
        <f>'Price List Prep Sheet'!$AG$161</f>
        <v>32.560622743055539</v>
      </c>
      <c r="AC20" s="448">
        <f>'Price List Prep Sheet'!$AG$162</f>
        <v>32.538762934027758</v>
      </c>
    </row>
    <row r="21" spans="1:29" x14ac:dyDescent="0.3">
      <c r="A21" s="447" t="s">
        <v>409</v>
      </c>
      <c r="C21" s="235"/>
      <c r="D21" s="448">
        <f>'Price List Prep Sheet'!$AG$163</f>
        <v>43.009611458333325</v>
      </c>
      <c r="E21" s="448"/>
      <c r="F21" s="448"/>
      <c r="G21" s="448"/>
      <c r="H21" s="448">
        <f>'Price List Prep Sheet'!$AG$164</f>
        <v>39.861798958333317</v>
      </c>
      <c r="I21" s="448">
        <f>'Price List Prep Sheet'!$AG$165</f>
        <v>37.763257291666648</v>
      </c>
      <c r="J21" s="448"/>
      <c r="K21" s="448"/>
      <c r="L21" s="448"/>
      <c r="M21" s="448">
        <f>'Price List Prep Sheet'!$AG$166</f>
        <v>37.238621874999986</v>
      </c>
      <c r="N21" s="448"/>
      <c r="O21" s="448"/>
      <c r="P21" s="466"/>
      <c r="Q21" s="448">
        <f>'Price List Prep Sheet'!$AG$167</f>
        <v>36.976304166666651</v>
      </c>
      <c r="R21" s="448"/>
      <c r="S21" s="448"/>
      <c r="T21" s="448"/>
      <c r="U21" s="448">
        <f>'Price List Prep Sheet'!$AG$168</f>
        <v>36.845145312499987</v>
      </c>
      <c r="V21" s="448"/>
      <c r="W21" s="448"/>
      <c r="X21" s="448"/>
      <c r="Y21" s="448">
        <f>'Price List Prep Sheet'!$AG$169</f>
        <v>36.801425694444426</v>
      </c>
      <c r="Z21" s="448"/>
      <c r="AA21" s="448"/>
      <c r="AB21" s="448">
        <f>'Price List Prep Sheet'!$AG$170</f>
        <v>36.757706076388878</v>
      </c>
      <c r="AC21" s="448">
        <f>'Price List Prep Sheet'!$AG$171</f>
        <v>36.735846267361097</v>
      </c>
    </row>
    <row r="22" spans="1:29" x14ac:dyDescent="0.3">
      <c r="A22" s="447" t="s">
        <v>410</v>
      </c>
      <c r="C22" s="235"/>
      <c r="D22" s="448">
        <f>'Price List Prep Sheet'!$AG$172</f>
        <v>47.206694791666649</v>
      </c>
      <c r="E22" s="448"/>
      <c r="F22" s="448"/>
      <c r="G22" s="448"/>
      <c r="H22" s="448">
        <f>'Price List Prep Sheet'!$AG$173</f>
        <v>44.058882291666649</v>
      </c>
      <c r="I22" s="448">
        <f>'Price List Prep Sheet'!$AG$174</f>
        <v>41.960340624999986</v>
      </c>
      <c r="J22" s="448"/>
      <c r="K22" s="448"/>
      <c r="L22" s="448"/>
      <c r="M22" s="448">
        <f>'Price List Prep Sheet'!$AG$175</f>
        <v>41.435705208333317</v>
      </c>
      <c r="N22" s="448"/>
      <c r="O22" s="448"/>
      <c r="P22" s="466"/>
      <c r="Q22" s="448">
        <f>'Price List Prep Sheet'!$AG$176</f>
        <v>41.173387499999983</v>
      </c>
      <c r="R22" s="448"/>
      <c r="S22" s="448"/>
      <c r="T22" s="448"/>
      <c r="U22" s="448">
        <f>'Price List Prep Sheet'!$AG$177</f>
        <v>41.042228645833312</v>
      </c>
      <c r="V22" s="448"/>
      <c r="W22" s="448"/>
      <c r="X22" s="448"/>
      <c r="Y22" s="448">
        <f>'Price List Prep Sheet'!$AG$178</f>
        <v>40.998509027777757</v>
      </c>
      <c r="Z22" s="448"/>
      <c r="AA22" s="448"/>
      <c r="AB22" s="448">
        <f>'Price List Prep Sheet'!$AG$179</f>
        <v>40.954789409722203</v>
      </c>
      <c r="AC22" s="448">
        <f>'Price List Prep Sheet'!$AG$180</f>
        <v>40.932929600694429</v>
      </c>
    </row>
    <row r="23" spans="1:29" x14ac:dyDescent="0.3">
      <c r="A23" s="467" t="s">
        <v>411</v>
      </c>
      <c r="C23" s="235"/>
      <c r="D23" s="455">
        <f>'Price List Prep Sheet'!$AG$181</f>
        <v>51.403778124999988</v>
      </c>
      <c r="E23" s="455"/>
      <c r="F23" s="455"/>
      <c r="G23" s="455"/>
      <c r="H23" s="455">
        <f>'Price List Prep Sheet'!$AG$182</f>
        <v>48.25596562499998</v>
      </c>
      <c r="I23" s="455">
        <f>'Price List Prep Sheet'!$AG$183</f>
        <v>46.157423958333318</v>
      </c>
      <c r="J23" s="455"/>
      <c r="K23" s="455"/>
      <c r="L23" s="455"/>
      <c r="M23" s="455">
        <f>'Price List Prep Sheet'!$AG$184</f>
        <v>45.632788541666656</v>
      </c>
      <c r="N23" s="455"/>
      <c r="O23" s="455"/>
      <c r="P23" s="468"/>
      <c r="Q23" s="455">
        <f>'Price List Prep Sheet'!$AG$185</f>
        <v>45.370470833333314</v>
      </c>
      <c r="R23" s="455"/>
      <c r="S23" s="455"/>
      <c r="T23" s="455"/>
      <c r="U23" s="455">
        <f>'Price List Prep Sheet'!$AG$186</f>
        <v>45.239311979166651</v>
      </c>
      <c r="V23" s="455"/>
      <c r="W23" s="455"/>
      <c r="X23" s="455"/>
      <c r="Y23" s="448">
        <f>'Price List Prep Sheet'!$AG$187</f>
        <v>45.195592361111096</v>
      </c>
      <c r="Z23" s="448"/>
      <c r="AA23" s="448"/>
      <c r="AB23" s="448">
        <f>'Price List Prep Sheet'!$AG$188</f>
        <v>45.151872743055534</v>
      </c>
      <c r="AC23" s="448">
        <f>'Price List Prep Sheet'!$AG$189</f>
        <v>45.130012934027761</v>
      </c>
    </row>
    <row r="24" spans="1:29" x14ac:dyDescent="0.3">
      <c r="A24" s="469" t="s">
        <v>412</v>
      </c>
      <c r="B24" s="14"/>
      <c r="C24" s="470"/>
      <c r="D24" s="448">
        <f>'Price List Prep Sheet'!$AG$190</f>
        <v>59.797944791666652</v>
      </c>
      <c r="E24" s="448"/>
      <c r="F24" s="448"/>
      <c r="G24" s="448"/>
      <c r="H24" s="448">
        <f>'Price List Prep Sheet'!$AG$191</f>
        <v>56.650132291666658</v>
      </c>
      <c r="I24" s="448">
        <f>'Price List Prep Sheet'!$AG$192</f>
        <v>54.551590624999982</v>
      </c>
      <c r="J24" s="448"/>
      <c r="K24" s="448"/>
      <c r="L24" s="448"/>
      <c r="M24" s="448">
        <f>'Price List Prep Sheet'!$AG$193</f>
        <v>54.026955208333305</v>
      </c>
      <c r="N24" s="448"/>
      <c r="O24" s="448"/>
      <c r="P24" s="466"/>
      <c r="Q24" s="448">
        <f>'Price List Prep Sheet'!$AG$194</f>
        <v>53.764637499999978</v>
      </c>
      <c r="R24" s="448"/>
      <c r="S24" s="448"/>
      <c r="T24" s="448"/>
      <c r="U24" s="448">
        <f>'Price List Prep Sheet'!$AG$195</f>
        <v>53.633478645833314</v>
      </c>
      <c r="V24" s="448"/>
      <c r="W24" s="448"/>
      <c r="X24" s="448"/>
      <c r="Y24" s="448">
        <f>'Price List Prep Sheet'!$AG$196</f>
        <v>53.589759027777752</v>
      </c>
      <c r="Z24" s="448"/>
      <c r="AA24" s="448"/>
      <c r="AB24" s="448">
        <f>'Price List Prep Sheet'!$AG$197</f>
        <v>53.546039409722205</v>
      </c>
      <c r="AC24" s="448">
        <f>'Price List Prep Sheet'!$AG$198</f>
        <v>53.524179600694431</v>
      </c>
    </row>
    <row r="25" spans="1:29" x14ac:dyDescent="0.3">
      <c r="A25" s="469" t="s">
        <v>413</v>
      </c>
      <c r="B25" s="14"/>
      <c r="C25" s="470"/>
      <c r="D25" s="448">
        <f>'Price List Prep Sheet'!$AG$199</f>
        <v>68.192111458333301</v>
      </c>
      <c r="E25" s="448"/>
      <c r="F25" s="448"/>
      <c r="G25" s="448"/>
      <c r="H25" s="448">
        <f>'Price List Prep Sheet'!$AG$200</f>
        <v>65.044298958333314</v>
      </c>
      <c r="I25" s="448">
        <f>'Price List Prep Sheet'!$AG$201</f>
        <v>62.945757291666652</v>
      </c>
      <c r="J25" s="448"/>
      <c r="K25" s="448"/>
      <c r="L25" s="448"/>
      <c r="M25" s="448">
        <f>'Price List Prep Sheet'!$AG$202</f>
        <v>62.42112187499999</v>
      </c>
      <c r="N25" s="448"/>
      <c r="O25" s="448"/>
      <c r="P25" s="466"/>
      <c r="Q25" s="448">
        <f>'Price List Prep Sheet'!$AG$203</f>
        <v>62.158804166666656</v>
      </c>
      <c r="R25" s="448"/>
      <c r="S25" s="448"/>
      <c r="T25" s="448"/>
      <c r="U25" s="448">
        <f>'Price List Prep Sheet'!$AG$204</f>
        <v>62.027645312499978</v>
      </c>
      <c r="V25" s="448"/>
      <c r="W25" s="448"/>
      <c r="X25" s="448"/>
      <c r="Y25" s="448">
        <f>'Price List Prep Sheet'!$AG$205</f>
        <v>61.98392569444443</v>
      </c>
      <c r="Z25" s="448"/>
      <c r="AA25" s="448"/>
      <c r="AB25" s="448">
        <f>'Price List Prep Sheet'!$AG$206</f>
        <v>61.940206076388876</v>
      </c>
      <c r="AC25" s="448">
        <f>'Price List Prep Sheet'!$AG$207</f>
        <v>61.918346267361088</v>
      </c>
    </row>
    <row r="26" spans="1:29" x14ac:dyDescent="0.3">
      <c r="A26" s="469" t="s">
        <v>414</v>
      </c>
      <c r="B26" s="14"/>
      <c r="C26" s="470"/>
      <c r="D26" s="448">
        <f>'Price List Prep Sheet'!$AG$208</f>
        <v>76.586278124999993</v>
      </c>
      <c r="E26" s="448"/>
      <c r="F26" s="448"/>
      <c r="G26" s="448"/>
      <c r="H26" s="448">
        <f>'Price List Prep Sheet'!$AG$209</f>
        <v>73.438465624999992</v>
      </c>
      <c r="I26" s="448">
        <f>'Price List Prep Sheet'!$AG$210</f>
        <v>71.339923958333316</v>
      </c>
      <c r="J26" s="448"/>
      <c r="K26" s="448"/>
      <c r="L26" s="448"/>
      <c r="M26" s="448">
        <f>'Price List Prep Sheet'!$AG$211</f>
        <v>70.815288541666661</v>
      </c>
      <c r="N26" s="448"/>
      <c r="O26" s="448"/>
      <c r="P26" s="466"/>
      <c r="Q26" s="448">
        <f>'Price List Prep Sheet'!$AG$212</f>
        <v>70.552970833333319</v>
      </c>
      <c r="R26" s="448"/>
      <c r="S26" s="448"/>
      <c r="T26" s="448"/>
      <c r="U26" s="448">
        <f>'Price List Prep Sheet'!$AG$213</f>
        <v>70.421811979166648</v>
      </c>
      <c r="V26" s="448"/>
      <c r="W26" s="448"/>
      <c r="X26" s="448"/>
      <c r="Y26" s="448">
        <f>'Price List Prep Sheet'!$AG$214</f>
        <v>70.378092361111101</v>
      </c>
      <c r="Z26" s="448"/>
      <c r="AA26" s="448"/>
      <c r="AB26" s="448">
        <f>'Price List Prep Sheet'!$AG$215</f>
        <v>70.334372743055525</v>
      </c>
      <c r="AC26" s="448">
        <f>'Price List Prep Sheet'!$AG$216</f>
        <v>70.312512934027751</v>
      </c>
    </row>
    <row r="27" spans="1:29" x14ac:dyDescent="0.3">
      <c r="A27" s="469" t="s">
        <v>415</v>
      </c>
      <c r="B27" s="14"/>
      <c r="C27" s="470"/>
      <c r="D27" s="448">
        <f>'Price List Prep Sheet'!$AG$217</f>
        <v>84.980444791666642</v>
      </c>
      <c r="E27" s="448"/>
      <c r="F27" s="448"/>
      <c r="G27" s="448"/>
      <c r="H27" s="448">
        <f>'Price List Prep Sheet'!$AG$218</f>
        <v>81.832632291666641</v>
      </c>
      <c r="I27" s="448">
        <f>'Price List Prep Sheet'!$AG$219</f>
        <v>79.734090624999965</v>
      </c>
      <c r="J27" s="448"/>
      <c r="K27" s="448"/>
      <c r="L27" s="448"/>
      <c r="M27" s="448">
        <f>'Price List Prep Sheet'!$AG$220</f>
        <v>79.20945520833331</v>
      </c>
      <c r="N27" s="448"/>
      <c r="O27" s="448"/>
      <c r="P27" s="466"/>
      <c r="Q27" s="448">
        <f>'Price List Prep Sheet'!$AG$221</f>
        <v>78.947137499999997</v>
      </c>
      <c r="R27" s="448"/>
      <c r="S27" s="448"/>
      <c r="T27" s="448"/>
      <c r="U27" s="448">
        <f>'Price List Prep Sheet'!$AG$222</f>
        <v>78.815978645833312</v>
      </c>
      <c r="V27" s="448"/>
      <c r="W27" s="448"/>
      <c r="X27" s="448"/>
      <c r="Y27" s="448">
        <f>'Price List Prep Sheet'!$AG$223</f>
        <v>78.772259027777764</v>
      </c>
      <c r="Z27" s="448"/>
      <c r="AA27" s="448"/>
      <c r="AB27" s="448">
        <f>'Price List Prep Sheet'!$AG$224</f>
        <v>78.728539409722217</v>
      </c>
      <c r="AC27" s="448">
        <f>'Price List Prep Sheet'!$AG$225</f>
        <v>78.706679600694429</v>
      </c>
    </row>
    <row r="28" spans="1:29" x14ac:dyDescent="0.3">
      <c r="A28" s="469" t="s">
        <v>416</v>
      </c>
      <c r="B28" s="14"/>
      <c r="C28" s="470"/>
      <c r="D28" s="448">
        <f>'Price List Prep Sheet'!$AG$226</f>
        <v>93.37461145833332</v>
      </c>
      <c r="E28" s="448"/>
      <c r="F28" s="448"/>
      <c r="G28" s="448"/>
      <c r="H28" s="448">
        <f>'Price List Prep Sheet'!$AG$227</f>
        <v>90.226798958333319</v>
      </c>
      <c r="I28" s="448">
        <f>'Price List Prep Sheet'!$AG$228</f>
        <v>88.128257291666657</v>
      </c>
      <c r="J28" s="448"/>
      <c r="K28" s="448"/>
      <c r="L28" s="448"/>
      <c r="M28" s="448">
        <f>'Price List Prep Sheet'!$AG$229</f>
        <v>87.603621874999988</v>
      </c>
      <c r="N28" s="448"/>
      <c r="O28" s="448"/>
      <c r="P28" s="466"/>
      <c r="Q28" s="448">
        <f>'Price List Prep Sheet'!$AG$230</f>
        <v>87.341304166666646</v>
      </c>
      <c r="R28" s="448"/>
      <c r="S28" s="448"/>
      <c r="T28" s="448"/>
      <c r="U28" s="448">
        <f>'Price List Prep Sheet'!$AG$231</f>
        <v>87.210145312499975</v>
      </c>
      <c r="V28" s="448"/>
      <c r="W28" s="448"/>
      <c r="X28" s="448"/>
      <c r="Y28" s="448">
        <f>'Price List Prep Sheet'!$AG$232</f>
        <v>87.166425694444413</v>
      </c>
      <c r="Z28" s="448"/>
      <c r="AA28" s="448"/>
      <c r="AB28" s="448">
        <f>'Price List Prep Sheet'!$AG$233</f>
        <v>87.122706076388866</v>
      </c>
      <c r="AC28" s="448">
        <f>'Price List Prep Sheet'!$AG$234</f>
        <v>87.100846267361092</v>
      </c>
    </row>
    <row r="29" spans="1:29" x14ac:dyDescent="0.3">
      <c r="A29" s="469" t="s">
        <v>417</v>
      </c>
      <c r="B29" s="14"/>
      <c r="C29" s="470"/>
      <c r="D29" s="448">
        <f>'Price List Prep Sheet'!$AG$235</f>
        <v>101.76877812499997</v>
      </c>
      <c r="E29" s="448"/>
      <c r="F29" s="448"/>
      <c r="G29" s="448"/>
      <c r="H29" s="448">
        <f>'Price List Prep Sheet'!$AG$236</f>
        <v>98.620965624999968</v>
      </c>
      <c r="I29" s="448">
        <f>'Price List Prep Sheet'!$AG$237</f>
        <v>96.522423958333306</v>
      </c>
      <c r="J29" s="448"/>
      <c r="K29" s="448"/>
      <c r="L29" s="448"/>
      <c r="M29" s="448">
        <f>'Price List Prep Sheet'!$AG$238</f>
        <v>95.997788541666637</v>
      </c>
      <c r="N29" s="448"/>
      <c r="O29" s="448"/>
      <c r="P29" s="466"/>
      <c r="Q29" s="448">
        <f>'Price List Prep Sheet'!$AG$239</f>
        <v>95.735470833333295</v>
      </c>
      <c r="R29" s="448"/>
      <c r="S29" s="448"/>
      <c r="T29" s="448"/>
      <c r="U29" s="448">
        <f>'Price List Prep Sheet'!$AG$240</f>
        <v>95.604311979166653</v>
      </c>
      <c r="V29" s="448"/>
      <c r="W29" s="448"/>
      <c r="X29" s="448"/>
      <c r="Y29" s="448">
        <f>'Price List Prep Sheet'!$AG$241</f>
        <v>95.560592361111077</v>
      </c>
      <c r="Z29" s="448"/>
      <c r="AA29" s="448"/>
      <c r="AB29" s="448">
        <f>'Price List Prep Sheet'!$AG$242</f>
        <v>95.516872743055529</v>
      </c>
      <c r="AC29" s="448">
        <f>'Price List Prep Sheet'!$AG$243</f>
        <v>95.495012934027756</v>
      </c>
    </row>
    <row r="30" spans="1:29" x14ac:dyDescent="0.3">
      <c r="A30" s="469" t="s">
        <v>418</v>
      </c>
      <c r="B30" s="14"/>
      <c r="C30" s="470"/>
      <c r="D30" s="448">
        <f>'Price List Prep Sheet'!$AG$244</f>
        <v>114.36002812499996</v>
      </c>
      <c r="E30" s="448"/>
      <c r="F30" s="448"/>
      <c r="G30" s="448"/>
      <c r="H30" s="448">
        <f>'Price List Prep Sheet'!$AG$245</f>
        <v>111.21221562499997</v>
      </c>
      <c r="I30" s="448">
        <f>'Price List Prep Sheet'!$AG$246</f>
        <v>109.11367395833331</v>
      </c>
      <c r="J30" s="448"/>
      <c r="K30" s="448"/>
      <c r="L30" s="448"/>
      <c r="M30" s="448">
        <f>'Price List Prep Sheet'!$AG$247</f>
        <v>108.58903854166664</v>
      </c>
      <c r="N30" s="448"/>
      <c r="O30" s="448"/>
      <c r="P30" s="466"/>
      <c r="Q30" s="448">
        <f>'Price List Prep Sheet'!$AG$248</f>
        <v>108.32672083333331</v>
      </c>
      <c r="R30" s="448"/>
      <c r="S30" s="448"/>
      <c r="T30" s="448"/>
      <c r="U30" s="448">
        <f>'Price List Prep Sheet'!$AG$249</f>
        <v>108.19556197916664</v>
      </c>
      <c r="V30" s="448"/>
      <c r="W30" s="448"/>
      <c r="X30" s="448"/>
      <c r="Y30" s="448">
        <f>'Price List Prep Sheet'!$AG$250</f>
        <v>108.15184236111108</v>
      </c>
      <c r="Z30" s="448"/>
      <c r="AA30" s="448"/>
      <c r="AB30" s="448">
        <f>'Price List Prep Sheet'!$AG$251</f>
        <v>108.10812274305552</v>
      </c>
      <c r="AC30" s="448">
        <f>'Price List Prep Sheet'!$AG$252</f>
        <v>108.08626293402774</v>
      </c>
    </row>
    <row r="31" spans="1:29" x14ac:dyDescent="0.3">
      <c r="A31" s="469" t="s">
        <v>557</v>
      </c>
      <c r="B31" s="14"/>
      <c r="C31" s="470"/>
      <c r="D31" s="448">
        <f>'Price List Prep Sheet'!$AG$253</f>
        <v>135.34544479166661</v>
      </c>
      <c r="E31" s="448"/>
      <c r="F31" s="448"/>
      <c r="G31" s="448"/>
      <c r="H31" s="448">
        <f>'Price List Prep Sheet'!$AG$254</f>
        <v>132.19763229166662</v>
      </c>
      <c r="I31" s="448">
        <f>'Price List Prep Sheet'!$AG$255</f>
        <v>130.09909062499997</v>
      </c>
      <c r="J31" s="448"/>
      <c r="K31" s="448"/>
      <c r="L31" s="448"/>
      <c r="M31" s="448">
        <f>'Price List Prep Sheet'!$AG$256</f>
        <v>129.57445520833329</v>
      </c>
      <c r="N31" s="448"/>
      <c r="O31" s="448"/>
      <c r="P31" s="466"/>
      <c r="Q31" s="448">
        <f>'Price List Prep Sheet'!$AG$257</f>
        <v>129.31213749999998</v>
      </c>
      <c r="R31" s="448"/>
      <c r="S31" s="448"/>
      <c r="T31" s="448"/>
      <c r="U31" s="448">
        <f>'Price List Prep Sheet'!$AG$258</f>
        <v>129.18097864583331</v>
      </c>
      <c r="V31" s="448"/>
      <c r="W31" s="448"/>
      <c r="X31" s="448"/>
      <c r="Y31" s="448">
        <f>'Price List Prep Sheet'!$AG$259</f>
        <v>129.13725902777773</v>
      </c>
      <c r="Z31" s="448"/>
      <c r="AA31" s="448"/>
      <c r="AB31" s="448">
        <f>'Price List Prep Sheet'!$AG$260</f>
        <v>129.09353940972218</v>
      </c>
      <c r="AC31" s="448">
        <f>'Price List Prep Sheet'!$AG$261</f>
        <v>129.07167960069441</v>
      </c>
    </row>
    <row r="32" spans="1:29" x14ac:dyDescent="0.3">
      <c r="A32" s="380"/>
      <c r="C32" s="235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471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</row>
    <row r="33" spans="1:27" x14ac:dyDescent="0.3">
      <c r="A33" s="380"/>
      <c r="C33" s="235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471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</row>
    <row r="34" spans="1:27" x14ac:dyDescent="0.3">
      <c r="C34" s="236">
        <v>2</v>
      </c>
      <c r="E34" s="237">
        <v>1.5</v>
      </c>
      <c r="F34" s="237"/>
      <c r="G34" s="237">
        <v>1</v>
      </c>
      <c r="H34" s="237"/>
      <c r="I34" s="393"/>
      <c r="J34" s="237">
        <v>0.9</v>
      </c>
      <c r="K34" s="237"/>
      <c r="L34" s="237">
        <v>0.9</v>
      </c>
      <c r="M34" s="237"/>
      <c r="N34" s="237">
        <v>0.8</v>
      </c>
      <c r="O34" s="237"/>
      <c r="P34" s="237">
        <v>0.8</v>
      </c>
      <c r="Q34" s="237"/>
      <c r="R34" s="237">
        <v>0.7</v>
      </c>
      <c r="S34" s="237"/>
      <c r="T34" s="237">
        <v>0.7</v>
      </c>
      <c r="U34" s="238"/>
      <c r="V34" s="237">
        <v>0.6</v>
      </c>
      <c r="W34" s="238"/>
      <c r="X34" s="237">
        <v>0.6</v>
      </c>
      <c r="Y34" s="238"/>
      <c r="Z34" s="237">
        <v>0.55000000000000004</v>
      </c>
      <c r="AA34" s="238"/>
    </row>
    <row r="35" spans="1:27" x14ac:dyDescent="0.3">
      <c r="E35" s="103"/>
      <c r="F35" s="103"/>
      <c r="G35" s="103"/>
      <c r="H35" s="103"/>
      <c r="J35" s="107"/>
      <c r="K35" s="103"/>
      <c r="L35" s="239"/>
      <c r="M35" s="103"/>
      <c r="N35" s="107"/>
      <c r="O35" s="103"/>
      <c r="P35" s="239"/>
      <c r="Q35" s="103"/>
      <c r="R35" s="107"/>
      <c r="S35" s="103"/>
      <c r="T35" s="103"/>
      <c r="U35" s="103"/>
      <c r="V35" s="107"/>
      <c r="W35" s="103"/>
      <c r="X35" s="103"/>
      <c r="Y35" s="103"/>
      <c r="Z35" s="107"/>
      <c r="AA35" s="103"/>
    </row>
    <row r="36" spans="1:27" x14ac:dyDescent="0.3">
      <c r="A36" s="23" t="s">
        <v>212</v>
      </c>
      <c r="C36" s="235"/>
      <c r="D36" s="76"/>
      <c r="E36" s="103"/>
      <c r="F36" s="103"/>
      <c r="G36" s="103"/>
      <c r="H36" s="103"/>
      <c r="I36" s="103"/>
      <c r="J36" s="107"/>
      <c r="K36" s="103"/>
      <c r="L36" s="239"/>
      <c r="M36" s="103"/>
      <c r="N36" s="107"/>
      <c r="O36" s="103"/>
      <c r="P36" s="239"/>
      <c r="Q36" s="103"/>
      <c r="R36" s="107"/>
      <c r="S36" s="103"/>
      <c r="T36" s="103"/>
      <c r="U36" s="103"/>
      <c r="V36" s="107"/>
      <c r="W36" s="103"/>
      <c r="X36" s="103"/>
      <c r="Y36" s="103"/>
      <c r="Z36" s="107"/>
      <c r="AA36" s="103"/>
    </row>
    <row r="37" spans="1:27" x14ac:dyDescent="0.3">
      <c r="A37" t="s">
        <v>213</v>
      </c>
      <c r="T37" s="103"/>
    </row>
    <row r="38" spans="1:27" x14ac:dyDescent="0.3">
      <c r="A38" t="s">
        <v>214</v>
      </c>
    </row>
    <row r="39" spans="1:27" x14ac:dyDescent="0.3">
      <c r="A39" t="s">
        <v>215</v>
      </c>
    </row>
    <row r="40" spans="1:27" x14ac:dyDescent="0.3">
      <c r="A40" t="s">
        <v>216</v>
      </c>
    </row>
    <row r="41" spans="1:27" x14ac:dyDescent="0.3">
      <c r="A41" t="s">
        <v>419</v>
      </c>
    </row>
    <row r="42" spans="1:27" x14ac:dyDescent="0.3">
      <c r="A42" t="s">
        <v>420</v>
      </c>
      <c r="J42" t="s">
        <v>217</v>
      </c>
      <c r="L42" t="s">
        <v>218</v>
      </c>
      <c r="M42" s="102"/>
      <c r="N42" s="102"/>
    </row>
    <row r="43" spans="1:27" x14ac:dyDescent="0.3">
      <c r="A43" t="s">
        <v>219</v>
      </c>
      <c r="L43" t="s">
        <v>220</v>
      </c>
      <c r="M43" s="102"/>
      <c r="N43" s="102"/>
    </row>
    <row r="44" spans="1:27" x14ac:dyDescent="0.3">
      <c r="A44" t="s">
        <v>221</v>
      </c>
      <c r="B44" t="s">
        <v>222</v>
      </c>
      <c r="L44" t="s">
        <v>223</v>
      </c>
      <c r="M44" s="102"/>
      <c r="N44" s="102"/>
    </row>
    <row r="45" spans="1:27" x14ac:dyDescent="0.3">
      <c r="B45" t="s">
        <v>224</v>
      </c>
      <c r="L45" t="s">
        <v>225</v>
      </c>
      <c r="M45" s="102"/>
      <c r="N45" s="102"/>
    </row>
    <row r="46" spans="1:27" x14ac:dyDescent="0.3">
      <c r="B46" t="s">
        <v>421</v>
      </c>
      <c r="L46" t="s">
        <v>422</v>
      </c>
      <c r="M46" s="102"/>
      <c r="N46" s="102"/>
    </row>
    <row r="47" spans="1:27" ht="14.4" x14ac:dyDescent="0.3">
      <c r="B47" t="s">
        <v>423</v>
      </c>
      <c r="C47"/>
      <c r="D47"/>
      <c r="L47" t="s">
        <v>424</v>
      </c>
    </row>
    <row r="48" spans="1:27" ht="14.4" x14ac:dyDescent="0.3">
      <c r="C48"/>
      <c r="D48"/>
    </row>
    <row r="49" spans="1:39" ht="14.4" x14ac:dyDescent="0.3">
      <c r="C49"/>
      <c r="D49"/>
    </row>
    <row r="50" spans="1:39" ht="14.4" x14ac:dyDescent="0.3">
      <c r="C50"/>
      <c r="D50"/>
    </row>
    <row r="51" spans="1:39" ht="14.4" x14ac:dyDescent="0.3">
      <c r="C51"/>
      <c r="D51"/>
    </row>
    <row r="52" spans="1:39" s="241" customFormat="1" x14ac:dyDescent="0.3">
      <c r="A52" s="240"/>
      <c r="B52" s="240"/>
      <c r="C52" s="240"/>
      <c r="D52" s="240"/>
      <c r="E52" s="240"/>
      <c r="F52" s="240"/>
      <c r="I52" s="240"/>
      <c r="J52" s="240"/>
      <c r="K52" s="240"/>
      <c r="O52" s="240"/>
      <c r="P52" s="240"/>
      <c r="S52" s="240"/>
      <c r="T52" s="240"/>
      <c r="U52" s="240"/>
      <c r="Z52" s="240"/>
      <c r="AA52" s="240"/>
      <c r="AD52" s="240"/>
      <c r="AE52" s="240"/>
      <c r="AF52" s="240"/>
      <c r="AG52" s="240"/>
      <c r="AM52" s="240"/>
    </row>
    <row r="53" spans="1:39" ht="14.4" x14ac:dyDescent="0.3">
      <c r="C53">
        <f>28000/750</f>
        <v>37.333333333333336</v>
      </c>
      <c r="D53"/>
    </row>
    <row r="54" spans="1:39" ht="14.4" x14ac:dyDescent="0.3">
      <c r="C54"/>
      <c r="D54"/>
    </row>
    <row r="55" spans="1:39" ht="14.4" x14ac:dyDescent="0.3">
      <c r="C55"/>
      <c r="D55"/>
      <c r="L55" s="240"/>
    </row>
    <row r="56" spans="1:39" ht="14.4" x14ac:dyDescent="0.3">
      <c r="C56"/>
      <c r="D56"/>
      <c r="I56" s="240"/>
      <c r="J56" s="240"/>
      <c r="K56" s="240"/>
      <c r="M56" s="240"/>
      <c r="N56" s="240"/>
      <c r="P56" s="240"/>
      <c r="Q56" s="240"/>
      <c r="R56" s="240"/>
      <c r="S56" s="240"/>
      <c r="T56" s="240"/>
    </row>
    <row r="57" spans="1:39" x14ac:dyDescent="0.3">
      <c r="C57"/>
    </row>
    <row r="58" spans="1:39" x14ac:dyDescent="0.3">
      <c r="D58"/>
    </row>
  </sheetData>
  <pageMargins left="0.45" right="0.45" top="0.5" bottom="0.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W56"/>
  <sheetViews>
    <sheetView zoomScaleNormal="100" workbookViewId="0">
      <pane ySplit="6" topLeftCell="A7" activePane="bottomLeft" state="frozen"/>
      <selection pane="bottomLeft" activeCell="K19" sqref="K19"/>
    </sheetView>
  </sheetViews>
  <sheetFormatPr defaultColWidth="9.109375" defaultRowHeight="14.4" x14ac:dyDescent="0.3"/>
  <cols>
    <col min="1" max="1" width="16.109375" customWidth="1"/>
    <col min="2" max="2" width="5.5546875" customWidth="1"/>
    <col min="3" max="3" width="7.33203125" customWidth="1"/>
    <col min="4" max="13" width="9.109375" customWidth="1"/>
    <col min="14" max="14" width="8.33203125" customWidth="1"/>
    <col min="15" max="15" width="10.109375" bestFit="1" customWidth="1"/>
    <col min="16" max="16" width="9.88671875" bestFit="1" customWidth="1"/>
    <col min="17" max="18" width="9.88671875" customWidth="1"/>
    <col min="19" max="19" width="10.33203125" customWidth="1"/>
    <col min="20" max="20" width="9.109375" customWidth="1"/>
    <col min="21" max="22" width="9.33203125" bestFit="1" customWidth="1"/>
    <col min="23" max="24" width="9.33203125" customWidth="1"/>
    <col min="26" max="27" width="9" customWidth="1"/>
    <col min="32" max="33" width="8.88671875"/>
    <col min="34" max="34" width="10.5546875" customWidth="1"/>
    <col min="39" max="40" width="8.88671875"/>
    <col min="48" max="48" width="8.88671875" customWidth="1"/>
  </cols>
  <sheetData>
    <row r="1" spans="1:75" ht="15.6" x14ac:dyDescent="0.3">
      <c r="A1" s="243"/>
      <c r="B1" s="243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49"/>
      <c r="N1" s="204"/>
      <c r="O1" s="244" t="s">
        <v>226</v>
      </c>
      <c r="P1" s="204"/>
      <c r="Q1" s="204"/>
      <c r="R1" s="204"/>
      <c r="S1" s="247"/>
      <c r="T1" s="242"/>
      <c r="U1" s="242"/>
      <c r="V1" s="245" t="s">
        <v>208</v>
      </c>
      <c r="W1" s="245"/>
      <c r="X1" s="245"/>
      <c r="Y1" s="246"/>
      <c r="Z1" s="247"/>
      <c r="AA1" s="247"/>
      <c r="AB1" s="204"/>
      <c r="AC1" s="248" t="s">
        <v>426</v>
      </c>
      <c r="AD1" s="204"/>
      <c r="AE1" s="204"/>
      <c r="AF1" s="242"/>
      <c r="AG1" s="242"/>
      <c r="AH1" s="242"/>
      <c r="AI1" s="242"/>
      <c r="AJ1" s="248" t="s">
        <v>427</v>
      </c>
      <c r="AK1" s="204"/>
      <c r="AL1" s="242"/>
      <c r="AM1" s="242"/>
      <c r="AN1" s="242"/>
      <c r="AO1" s="242"/>
      <c r="AP1" s="243"/>
      <c r="AQ1" s="248" t="s">
        <v>428</v>
      </c>
      <c r="AR1" s="248"/>
      <c r="AS1" s="248"/>
      <c r="AT1" s="204"/>
      <c r="AU1" s="249"/>
      <c r="AW1" s="243"/>
      <c r="AX1" s="245" t="s">
        <v>429</v>
      </c>
      <c r="AY1" s="204"/>
      <c r="AZ1" s="249"/>
      <c r="BA1" s="204"/>
      <c r="BB1" s="249"/>
      <c r="BC1" s="242"/>
      <c r="BD1" s="243"/>
      <c r="BE1" s="250" t="s">
        <v>227</v>
      </c>
      <c r="BF1" s="204"/>
      <c r="BG1" s="249"/>
      <c r="BH1" s="204"/>
      <c r="BI1" s="249"/>
      <c r="BJ1" s="242"/>
      <c r="BK1" s="243"/>
      <c r="BL1" s="248" t="s">
        <v>521</v>
      </c>
      <c r="BM1" s="204"/>
      <c r="BN1" s="249"/>
      <c r="BO1" s="204"/>
      <c r="BP1" s="249"/>
      <c r="BQ1" s="242"/>
      <c r="BR1" s="243"/>
      <c r="BS1" s="248" t="s">
        <v>520</v>
      </c>
      <c r="BT1" s="204"/>
      <c r="BU1" s="249"/>
      <c r="BV1" s="204"/>
      <c r="BW1" s="249"/>
    </row>
    <row r="2" spans="1:75" x14ac:dyDescent="0.3">
      <c r="A2" s="293"/>
      <c r="B2" s="301"/>
      <c r="C2" s="359">
        <v>15</v>
      </c>
      <c r="D2" s="360">
        <v>7.5</v>
      </c>
      <c r="E2" s="360">
        <v>5</v>
      </c>
      <c r="F2" s="360">
        <v>3</v>
      </c>
      <c r="G2" s="360">
        <v>2.5</v>
      </c>
      <c r="H2" s="360">
        <v>1.5</v>
      </c>
      <c r="I2" s="360">
        <v>1</v>
      </c>
      <c r="J2" s="360">
        <v>0.75</v>
      </c>
      <c r="K2" s="360">
        <v>0.5</v>
      </c>
      <c r="L2" s="251"/>
      <c r="M2" s="302"/>
    </row>
    <row r="3" spans="1:75" x14ac:dyDescent="0.3">
      <c r="A3" s="293"/>
      <c r="B3" s="364" t="s">
        <v>58</v>
      </c>
      <c r="C3" s="252" t="s">
        <v>228</v>
      </c>
      <c r="D3" s="253"/>
      <c r="E3" s="254"/>
      <c r="F3" s="254"/>
      <c r="G3" s="254"/>
      <c r="H3" s="254"/>
      <c r="I3" s="254"/>
      <c r="J3" s="254"/>
      <c r="K3" s="254"/>
      <c r="L3" s="255" t="s">
        <v>153</v>
      </c>
      <c r="M3" s="546" t="s">
        <v>229</v>
      </c>
      <c r="N3" s="299" t="s">
        <v>230</v>
      </c>
      <c r="O3" s="257" t="s">
        <v>231</v>
      </c>
      <c r="P3" s="257" t="s">
        <v>232</v>
      </c>
      <c r="Q3" s="497" t="s">
        <v>233</v>
      </c>
      <c r="R3" s="257" t="s">
        <v>430</v>
      </c>
      <c r="S3" s="257" t="s">
        <v>431</v>
      </c>
      <c r="T3" s="551" t="s">
        <v>229</v>
      </c>
      <c r="U3" s="256" t="s">
        <v>230</v>
      </c>
      <c r="V3" s="257" t="s">
        <v>231</v>
      </c>
      <c r="W3" s="497" t="s">
        <v>232</v>
      </c>
      <c r="X3" s="257" t="s">
        <v>233</v>
      </c>
      <c r="Y3" s="257" t="s">
        <v>430</v>
      </c>
      <c r="Z3" s="299" t="s">
        <v>431</v>
      </c>
      <c r="AA3" s="551" t="s">
        <v>229</v>
      </c>
      <c r="AB3" s="256" t="s">
        <v>230</v>
      </c>
      <c r="AC3" s="257" t="s">
        <v>231</v>
      </c>
      <c r="AD3" s="497" t="s">
        <v>232</v>
      </c>
      <c r="AE3" s="257" t="s">
        <v>233</v>
      </c>
      <c r="AF3" s="257" t="s">
        <v>430</v>
      </c>
      <c r="AG3" s="257" t="s">
        <v>431</v>
      </c>
      <c r="AH3" s="551" t="s">
        <v>229</v>
      </c>
      <c r="AI3" s="256" t="s">
        <v>230</v>
      </c>
      <c r="AJ3" s="257" t="s">
        <v>231</v>
      </c>
      <c r="AK3" s="497" t="s">
        <v>232</v>
      </c>
      <c r="AL3" s="257" t="s">
        <v>233</v>
      </c>
      <c r="AM3" s="257" t="s">
        <v>430</v>
      </c>
      <c r="AN3" s="257" t="s">
        <v>431</v>
      </c>
      <c r="AO3" s="551" t="s">
        <v>229</v>
      </c>
      <c r="AP3" s="256" t="s">
        <v>230</v>
      </c>
      <c r="AQ3" s="257" t="s">
        <v>231</v>
      </c>
      <c r="AR3" s="497" t="s">
        <v>232</v>
      </c>
      <c r="AS3" s="257" t="s">
        <v>233</v>
      </c>
      <c r="AT3" s="257" t="s">
        <v>430</v>
      </c>
      <c r="AU3" s="257" t="s">
        <v>431</v>
      </c>
      <c r="AV3" s="551" t="s">
        <v>229</v>
      </c>
      <c r="AW3" s="256" t="s">
        <v>230</v>
      </c>
      <c r="AX3" s="257" t="s">
        <v>231</v>
      </c>
      <c r="AY3" s="257" t="s">
        <v>232</v>
      </c>
      <c r="AZ3" s="258" t="s">
        <v>233</v>
      </c>
      <c r="BA3" s="257" t="s">
        <v>430</v>
      </c>
      <c r="BB3" s="257" t="s">
        <v>431</v>
      </c>
      <c r="BC3" s="551" t="s">
        <v>229</v>
      </c>
      <c r="BD3" s="256" t="s">
        <v>230</v>
      </c>
      <c r="BE3" s="257" t="s">
        <v>231</v>
      </c>
      <c r="BF3" s="257" t="s">
        <v>232</v>
      </c>
      <c r="BG3" s="258" t="s">
        <v>233</v>
      </c>
      <c r="BH3" s="257" t="s">
        <v>430</v>
      </c>
      <c r="BI3" s="257" t="s">
        <v>431</v>
      </c>
      <c r="BJ3" s="551" t="s">
        <v>229</v>
      </c>
      <c r="BK3" s="256" t="s">
        <v>230</v>
      </c>
      <c r="BL3" s="257" t="s">
        <v>231</v>
      </c>
      <c r="BM3" s="257" t="s">
        <v>232</v>
      </c>
      <c r="BN3" s="258" t="s">
        <v>233</v>
      </c>
      <c r="BO3" s="257" t="s">
        <v>430</v>
      </c>
      <c r="BP3" s="257" t="s">
        <v>431</v>
      </c>
      <c r="BQ3" s="551" t="s">
        <v>229</v>
      </c>
      <c r="BR3" s="256" t="s">
        <v>230</v>
      </c>
      <c r="BS3" s="257" t="s">
        <v>231</v>
      </c>
      <c r="BT3" s="257" t="s">
        <v>232</v>
      </c>
      <c r="BU3" s="258" t="s">
        <v>233</v>
      </c>
      <c r="BV3" s="257" t="s">
        <v>430</v>
      </c>
      <c r="BW3" s="257" t="s">
        <v>431</v>
      </c>
    </row>
    <row r="4" spans="1:75" s="107" customFormat="1" ht="13.8" x14ac:dyDescent="0.25">
      <c r="A4" s="294" t="s">
        <v>234</v>
      </c>
      <c r="B4" s="365"/>
      <c r="C4" s="260"/>
      <c r="D4" s="261"/>
      <c r="E4" s="261"/>
      <c r="F4" s="261"/>
      <c r="G4" s="261"/>
      <c r="H4" s="261"/>
      <c r="I4" s="261"/>
      <c r="J4" s="259"/>
      <c r="K4" s="259"/>
      <c r="L4" s="262" t="s">
        <v>235</v>
      </c>
      <c r="M4" s="547" t="s">
        <v>236</v>
      </c>
      <c r="N4" s="581">
        <v>5000</v>
      </c>
      <c r="O4" s="582">
        <v>8000</v>
      </c>
      <c r="P4" s="582">
        <v>12000</v>
      </c>
      <c r="Q4" s="583">
        <v>16000</v>
      </c>
      <c r="R4" s="582">
        <v>20000</v>
      </c>
      <c r="S4" s="582">
        <v>24000</v>
      </c>
      <c r="T4" s="552" t="s">
        <v>236</v>
      </c>
      <c r="U4" s="581">
        <v>5000</v>
      </c>
      <c r="V4" s="582">
        <v>8000</v>
      </c>
      <c r="W4" s="583">
        <v>12000</v>
      </c>
      <c r="X4" s="582">
        <v>16000</v>
      </c>
      <c r="Y4" s="582">
        <v>20000</v>
      </c>
      <c r="Z4" s="581">
        <v>24000</v>
      </c>
      <c r="AA4" s="552" t="s">
        <v>236</v>
      </c>
      <c r="AB4" s="581">
        <v>5000</v>
      </c>
      <c r="AC4" s="582">
        <v>8000</v>
      </c>
      <c r="AD4" s="583">
        <v>12000</v>
      </c>
      <c r="AE4" s="582">
        <v>16000</v>
      </c>
      <c r="AF4" s="582">
        <v>20000</v>
      </c>
      <c r="AG4" s="582">
        <v>24000</v>
      </c>
      <c r="AH4" s="552" t="s">
        <v>236</v>
      </c>
      <c r="AI4" s="581">
        <v>5000</v>
      </c>
      <c r="AJ4" s="582">
        <v>8000</v>
      </c>
      <c r="AK4" s="583">
        <v>12000</v>
      </c>
      <c r="AL4" s="582">
        <v>16000</v>
      </c>
      <c r="AM4" s="582">
        <v>20000</v>
      </c>
      <c r="AN4" s="582">
        <v>24000</v>
      </c>
      <c r="AO4" s="552" t="s">
        <v>236</v>
      </c>
      <c r="AP4" s="581">
        <v>5000</v>
      </c>
      <c r="AQ4" s="582">
        <v>8000</v>
      </c>
      <c r="AR4" s="583">
        <v>12000</v>
      </c>
      <c r="AS4" s="582">
        <v>16000</v>
      </c>
      <c r="AT4" s="582">
        <v>20000</v>
      </c>
      <c r="AU4" s="582">
        <v>24000</v>
      </c>
      <c r="AV4" s="552" t="s">
        <v>236</v>
      </c>
      <c r="AW4" s="581">
        <v>5000</v>
      </c>
      <c r="AX4" s="582">
        <v>8000</v>
      </c>
      <c r="AY4" s="582">
        <v>12000</v>
      </c>
      <c r="AZ4" s="584">
        <v>16000</v>
      </c>
      <c r="BA4" s="582">
        <v>20000</v>
      </c>
      <c r="BB4" s="582">
        <v>24000</v>
      </c>
      <c r="BC4" s="552" t="s">
        <v>236</v>
      </c>
      <c r="BD4" s="581">
        <v>5000</v>
      </c>
      <c r="BE4" s="582">
        <v>8000</v>
      </c>
      <c r="BF4" s="582">
        <v>12000</v>
      </c>
      <c r="BG4" s="584">
        <v>16000</v>
      </c>
      <c r="BH4" s="582">
        <v>20000</v>
      </c>
      <c r="BI4" s="582">
        <v>24000</v>
      </c>
      <c r="BJ4" s="552" t="s">
        <v>236</v>
      </c>
      <c r="BK4" s="581">
        <v>5000</v>
      </c>
      <c r="BL4" s="582">
        <v>8000</v>
      </c>
      <c r="BM4" s="582">
        <v>12000</v>
      </c>
      <c r="BN4" s="584">
        <v>16000</v>
      </c>
      <c r="BO4" s="582">
        <v>20000</v>
      </c>
      <c r="BP4" s="582">
        <v>24000</v>
      </c>
      <c r="BQ4" s="552" t="s">
        <v>236</v>
      </c>
      <c r="BR4" s="581">
        <v>5000</v>
      </c>
      <c r="BS4" s="582">
        <v>8000</v>
      </c>
      <c r="BT4" s="582">
        <v>12000</v>
      </c>
      <c r="BU4" s="584">
        <v>16000</v>
      </c>
      <c r="BV4" s="582">
        <v>20000</v>
      </c>
      <c r="BW4" s="582">
        <v>24000</v>
      </c>
    </row>
    <row r="5" spans="1:75" s="23" customFormat="1" ht="13.2" x14ac:dyDescent="0.25">
      <c r="A5" s="295" t="s">
        <v>237</v>
      </c>
      <c r="B5" s="363"/>
      <c r="C5" s="263">
        <v>1</v>
      </c>
      <c r="D5" s="264" t="s">
        <v>264</v>
      </c>
      <c r="E5" s="264" t="s">
        <v>390</v>
      </c>
      <c r="F5" s="264" t="s">
        <v>391</v>
      </c>
      <c r="G5" s="264" t="s">
        <v>392</v>
      </c>
      <c r="H5" s="265" t="s">
        <v>393</v>
      </c>
      <c r="I5" s="265" t="s">
        <v>267</v>
      </c>
      <c r="J5" s="265" t="s">
        <v>268</v>
      </c>
      <c r="K5" s="265" t="s">
        <v>522</v>
      </c>
      <c r="L5" s="361">
        <v>1.4</v>
      </c>
      <c r="M5" s="548">
        <v>1</v>
      </c>
      <c r="N5" s="575">
        <f>'Corporate Embroidery Price List'!$D$5</f>
        <v>11.682881249999999</v>
      </c>
      <c r="O5" s="576">
        <f>'Corporate Embroidery Price List'!$D$7</f>
        <v>13.841381249999994</v>
      </c>
      <c r="P5" s="577">
        <f>'Corporate Embroidery Price List'!$D$9</f>
        <v>16.719381249999994</v>
      </c>
      <c r="Q5" s="578">
        <f>'Corporate Embroidery Price List'!$D$11</f>
        <v>19.597381249999991</v>
      </c>
      <c r="R5" s="577">
        <f>'Corporate Embroidery Price List'!$D$13</f>
        <v>22.475381249999998</v>
      </c>
      <c r="S5" s="577">
        <f>'Corporate Embroidery Price List'!$D$15</f>
        <v>25.353381249999988</v>
      </c>
      <c r="T5" s="553" t="s">
        <v>264</v>
      </c>
      <c r="U5" s="579">
        <f>'Corporate Embroidery Price List'!$H$5</f>
        <v>8.9847562499999984</v>
      </c>
      <c r="V5" s="577">
        <f>'Corporate Embroidery Price List'!$H$7</f>
        <v>11.143256249999997</v>
      </c>
      <c r="W5" s="580">
        <f>'Corporate Embroidery Price List'!$H$9</f>
        <v>14.021256249999997</v>
      </c>
      <c r="X5" s="577">
        <f>'Corporate Embroidery Price List'!$H$11</f>
        <v>16.899256249999993</v>
      </c>
      <c r="Y5" s="577">
        <f>'Corporate Embroidery Price List'!$H$13</f>
        <v>19.777256249999997</v>
      </c>
      <c r="Z5" s="575">
        <f>'Corporate Embroidery Price List'!$H$15</f>
        <v>22.655256249999994</v>
      </c>
      <c r="AA5" s="553" t="s">
        <v>390</v>
      </c>
      <c r="AB5" s="579">
        <f>'Corporate Embroidery Price List'!$I$5</f>
        <v>7.1860062499999984</v>
      </c>
      <c r="AC5" s="577">
        <f>'Corporate Embroidery Price List'!$I$7</f>
        <v>9.3445062499999985</v>
      </c>
      <c r="AD5" s="580">
        <f>'Corporate Embroidery Price List'!$I$9</f>
        <v>12.222506249999999</v>
      </c>
      <c r="AE5" s="577">
        <f>'Corporate Embroidery Price List'!$I$11</f>
        <v>15.100506249999999</v>
      </c>
      <c r="AF5" s="577">
        <f>'Corporate Embroidery Price List'!$I$13</f>
        <v>17.978506249999995</v>
      </c>
      <c r="AG5" s="577">
        <f>'Corporate Embroidery Price List'!$I$15</f>
        <v>20.856506249999995</v>
      </c>
      <c r="AH5" s="553" t="s">
        <v>391</v>
      </c>
      <c r="AI5" s="579">
        <f>'Corporate Embroidery Price List'!$M$5</f>
        <v>6.736318749999997</v>
      </c>
      <c r="AJ5" s="577">
        <f>'Corporate Embroidery Price List'!$M$7</f>
        <v>8.8948187499999989</v>
      </c>
      <c r="AK5" s="580">
        <f>'Corporate Embroidery Price List'!$M$9</f>
        <v>11.772818749999997</v>
      </c>
      <c r="AL5" s="577">
        <f>'Corporate Embroidery Price List'!$M$11</f>
        <v>14.650818749999996</v>
      </c>
      <c r="AM5" s="577">
        <f>'Corporate Embroidery Price List'!$M$13</f>
        <v>17.528818749999996</v>
      </c>
      <c r="AN5" s="577">
        <f>'Corporate Embroidery Price List'!$M$15</f>
        <v>20.406818749999996</v>
      </c>
      <c r="AO5" s="555" t="s">
        <v>392</v>
      </c>
      <c r="AP5" s="579">
        <f>'Corporate Embroidery Price List'!$Q$5</f>
        <v>6.5114749999999981</v>
      </c>
      <c r="AQ5" s="577">
        <f>'Corporate Embroidery Price List'!$Q$7</f>
        <v>8.6699749999999991</v>
      </c>
      <c r="AR5" s="580">
        <f>'Corporate Embroidery Price List'!$Q$9</f>
        <v>11.547974999999997</v>
      </c>
      <c r="AS5" s="577">
        <f>'Corporate Embroidery Price List'!$Q$11</f>
        <v>14.425974999999998</v>
      </c>
      <c r="AT5" s="577">
        <f>'Corporate Embroidery Price List'!$Q$13</f>
        <v>17.303974999999994</v>
      </c>
      <c r="AU5" s="577">
        <f>'Corporate Embroidery Price List'!$Q$15</f>
        <v>20.181974999999994</v>
      </c>
      <c r="AV5" s="555" t="s">
        <v>393</v>
      </c>
      <c r="AW5" s="579">
        <f>'Corporate Embroidery Price List'!$U$5</f>
        <v>6.3990531249999982</v>
      </c>
      <c r="AX5" s="577">
        <f>'Corporate Embroidery Price List'!$U$7</f>
        <v>8.5575531249999983</v>
      </c>
      <c r="AY5" s="577">
        <f>'Corporate Embroidery Price List'!$U$9</f>
        <v>11.435553124999998</v>
      </c>
      <c r="AZ5" s="585">
        <f>'Corporate Embroidery Price List'!$U$11</f>
        <v>14.313553124999997</v>
      </c>
      <c r="BA5" s="577">
        <f>'Corporate Embroidery Price List'!$U$13</f>
        <v>17.191553124999999</v>
      </c>
      <c r="BB5" s="577">
        <f>'Corporate Embroidery Price List'!$U$15</f>
        <v>20.069553124999995</v>
      </c>
      <c r="BC5" s="555" t="s">
        <v>267</v>
      </c>
      <c r="BD5" s="579">
        <f>'Corporate Embroidery Price List'!$Y$5</f>
        <v>6.3615791666666643</v>
      </c>
      <c r="BE5" s="577">
        <f>'Corporate Embroidery Price List'!$Y$7</f>
        <v>8.5200791666666653</v>
      </c>
      <c r="BF5" s="577">
        <f>'Corporate Embroidery Price List'!$Y$9</f>
        <v>11.398079166666665</v>
      </c>
      <c r="BG5" s="585">
        <f>'Corporate Embroidery Price List'!$Y$11</f>
        <v>14.276079166666666</v>
      </c>
      <c r="BH5" s="577">
        <f>'Corporate Embroidery Price List'!$Y$13</f>
        <v>17.154079166666662</v>
      </c>
      <c r="BI5" s="577">
        <f>'Corporate Embroidery Price List'!$Y$15</f>
        <v>20.032079166666662</v>
      </c>
      <c r="BJ5" s="555" t="s">
        <v>269</v>
      </c>
      <c r="BK5" s="579">
        <f>'Corporate Embroidery Price List'!$AB$5</f>
        <v>6.3241052083333322</v>
      </c>
      <c r="BL5" s="577">
        <f>'Corporate Embroidery Price List'!$AB$7</f>
        <v>8.4826052083333323</v>
      </c>
      <c r="BM5" s="577">
        <f>'Corporate Embroidery Price List'!$AB$9</f>
        <v>11.360605208333331</v>
      </c>
      <c r="BN5" s="585">
        <f>'Corporate Embroidery Price List'!$AB$11</f>
        <v>14.238605208333329</v>
      </c>
      <c r="BO5" s="577">
        <f>'Corporate Embroidery Price List'!$AB$13</f>
        <v>17.116605208333329</v>
      </c>
      <c r="BP5" s="577">
        <f>'Corporate Embroidery Price List'!$AB$15</f>
        <v>19.994605208333326</v>
      </c>
      <c r="BQ5" s="555" t="s">
        <v>269</v>
      </c>
      <c r="BR5" s="579">
        <f>'Corporate Embroidery Price List'!$AB$5</f>
        <v>6.3241052083333322</v>
      </c>
      <c r="BS5" s="577">
        <f>'Corporate Embroidery Price List'!$AB$7</f>
        <v>8.4826052083333323</v>
      </c>
      <c r="BT5" s="577">
        <f>'Corporate Embroidery Price List'!$AB$9</f>
        <v>11.360605208333331</v>
      </c>
      <c r="BU5" s="585">
        <f>'Corporate Embroidery Price List'!$AB$11</f>
        <v>14.238605208333329</v>
      </c>
      <c r="BV5" s="577">
        <f>'Corporate Embroidery Price List'!$AB$13</f>
        <v>17.116605208333329</v>
      </c>
      <c r="BW5" s="577">
        <f>'Corporate Embroidery Price List'!$AB$15</f>
        <v>19.994605208333326</v>
      </c>
    </row>
    <row r="6" spans="1:75" x14ac:dyDescent="0.3">
      <c r="A6" s="296" t="s">
        <v>238</v>
      </c>
      <c r="B6" s="364">
        <v>5</v>
      </c>
      <c r="C6" s="266">
        <f>B6+C$2</f>
        <v>20</v>
      </c>
      <c r="D6" s="266">
        <f>B6+D$2</f>
        <v>12.5</v>
      </c>
      <c r="E6" s="266">
        <f>B6+E$2</f>
        <v>10</v>
      </c>
      <c r="F6" s="266">
        <f>B6+F$2</f>
        <v>8</v>
      </c>
      <c r="G6" s="266">
        <f>B6+G$2</f>
        <v>7.5</v>
      </c>
      <c r="H6" s="266">
        <f>B6+H$2</f>
        <v>6.5</v>
      </c>
      <c r="I6" s="266">
        <f>B6+I$2</f>
        <v>6</v>
      </c>
      <c r="J6" s="266">
        <f>B6+J$2</f>
        <v>5.75</v>
      </c>
      <c r="K6" s="266">
        <f>B6+K$2</f>
        <v>5.5</v>
      </c>
      <c r="L6" s="361">
        <v>1.4</v>
      </c>
      <c r="M6" s="549">
        <f t="shared" ref="M6:M27" si="0">C6*L6</f>
        <v>28</v>
      </c>
      <c r="N6" s="300">
        <f t="shared" ref="N6:N14" si="1">M6+N$5</f>
        <v>39.682881250000001</v>
      </c>
      <c r="O6" s="268">
        <f>M6+O$5</f>
        <v>41.841381249999998</v>
      </c>
      <c r="P6" s="268">
        <f>M6+P$5</f>
        <v>44.719381249999998</v>
      </c>
      <c r="Q6" s="498">
        <f t="shared" ref="Q6:Q16" si="2">M6+Q$5</f>
        <v>47.597381249999991</v>
      </c>
      <c r="R6" s="268">
        <f>M6+R$5</f>
        <v>50.475381249999998</v>
      </c>
      <c r="S6" s="268">
        <f>M6+S$5</f>
        <v>53.353381249999984</v>
      </c>
      <c r="T6" s="554">
        <f t="shared" ref="T6:T27" si="3">D6*L6</f>
        <v>17.5</v>
      </c>
      <c r="U6" s="267">
        <f>T6+U$5</f>
        <v>26.484756249999997</v>
      </c>
      <c r="V6" s="268">
        <f>T6+V$5</f>
        <v>28.643256249999997</v>
      </c>
      <c r="W6" s="498">
        <f t="shared" ref="W6:W16" si="4">T6+W$5</f>
        <v>31.521256249999997</v>
      </c>
      <c r="X6" s="268">
        <f t="shared" ref="X6:X16" si="5">T6+X$5</f>
        <v>34.399256249999993</v>
      </c>
      <c r="Y6" s="268">
        <f>T6+Y$5</f>
        <v>37.277256249999994</v>
      </c>
      <c r="Z6" s="268">
        <f>T6+Z$5</f>
        <v>40.155256249999994</v>
      </c>
      <c r="AA6" s="554">
        <f t="shared" ref="AA6:AA27" si="6">E6*L6</f>
        <v>14</v>
      </c>
      <c r="AB6" s="267">
        <f>AA6+AB$5</f>
        <v>21.186006249999998</v>
      </c>
      <c r="AC6" s="268">
        <f>AA6+AC$5</f>
        <v>23.344506249999998</v>
      </c>
      <c r="AD6" s="498">
        <f t="shared" ref="AD6:AD16" si="7">AA6+AD$5</f>
        <v>26.222506249999999</v>
      </c>
      <c r="AE6" s="268">
        <f t="shared" ref="AE6:AE16" si="8">AA6+AE$5</f>
        <v>29.100506249999999</v>
      </c>
      <c r="AF6" s="268">
        <f>AA6+AF$5</f>
        <v>31.978506249999995</v>
      </c>
      <c r="AG6" s="268">
        <f>AA6+AG$5</f>
        <v>34.856506249999995</v>
      </c>
      <c r="AH6" s="554">
        <f t="shared" ref="AH6:AH27" si="9">F6*L6</f>
        <v>11.2</v>
      </c>
      <c r="AI6" s="267">
        <f>AH6+AI$5</f>
        <v>17.936318749999998</v>
      </c>
      <c r="AJ6" s="268">
        <f>AH6+AJ$5</f>
        <v>20.094818749999998</v>
      </c>
      <c r="AK6" s="498">
        <f t="shared" ref="AK6:AK16" si="10">AH6+AK$5</f>
        <v>22.972818749999995</v>
      </c>
      <c r="AL6" s="268">
        <f t="shared" ref="AL6:AL16" si="11">AH6+AL$5</f>
        <v>25.850818749999995</v>
      </c>
      <c r="AM6" s="268">
        <f>AH6+AM$5</f>
        <v>28.728818749999995</v>
      </c>
      <c r="AN6" s="268">
        <f>AH6+AN$5</f>
        <v>31.606818749999995</v>
      </c>
      <c r="AO6" s="554">
        <f t="shared" ref="AO6:AO27" si="12">G6*L6</f>
        <v>10.5</v>
      </c>
      <c r="AP6" s="267">
        <f>AO6+AP$5</f>
        <v>17.011474999999997</v>
      </c>
      <c r="AQ6" s="268">
        <f>AO6+AQ$5</f>
        <v>19.169975000000001</v>
      </c>
      <c r="AR6" s="498">
        <f t="shared" ref="AR6:AR16" si="13">AO6+AR$5</f>
        <v>22.047974999999997</v>
      </c>
      <c r="AS6" s="268">
        <f t="shared" ref="AS6:AS16" si="14">AO6+AS$5</f>
        <v>24.925974999999998</v>
      </c>
      <c r="AT6" s="268">
        <f>AO6+AT$5</f>
        <v>27.803974999999994</v>
      </c>
      <c r="AU6" s="268">
        <f>AO6+AU$5</f>
        <v>30.681974999999994</v>
      </c>
      <c r="AV6" s="554">
        <f t="shared" ref="AV6:AV27" si="15">H6*L6</f>
        <v>9.1</v>
      </c>
      <c r="AW6" s="267">
        <f t="shared" ref="AW6:AW16" si="16">AH6+AW$5</f>
        <v>17.599053124999998</v>
      </c>
      <c r="AX6" s="268">
        <f t="shared" ref="AX6:AX16" si="17">AH6+AX$5</f>
        <v>19.757553124999998</v>
      </c>
      <c r="AY6" s="268">
        <f t="shared" ref="AY6:AY16" si="18">AH6+AY$5</f>
        <v>22.635553124999998</v>
      </c>
      <c r="AZ6" s="269">
        <f t="shared" ref="AZ6:AZ16" si="19">AH6+AZ$5</f>
        <v>25.513553124999994</v>
      </c>
      <c r="BA6" s="269">
        <f>AV6+BA$5</f>
        <v>26.291553125</v>
      </c>
      <c r="BB6" s="269">
        <f>AV6+BB$5</f>
        <v>29.169553124999993</v>
      </c>
      <c r="BC6" s="554">
        <f t="shared" ref="BC6:BC27" si="20">I6*L6</f>
        <v>8.3999999999999986</v>
      </c>
      <c r="BD6" s="267">
        <f>BC6+BD$5</f>
        <v>14.761579166666664</v>
      </c>
      <c r="BE6" s="268">
        <f>BC6+BE$5</f>
        <v>16.920079166666664</v>
      </c>
      <c r="BF6" s="268">
        <f t="shared" ref="BF6:BF16" si="21">BC6+BF$5</f>
        <v>19.798079166666664</v>
      </c>
      <c r="BG6" s="269">
        <f t="shared" ref="BG6:BG16" si="22">BC6+BG$5</f>
        <v>22.676079166666664</v>
      </c>
      <c r="BH6" s="269">
        <f>BC6+BH$5</f>
        <v>25.554079166666661</v>
      </c>
      <c r="BI6" s="269">
        <f>BC6+BI$5</f>
        <v>28.432079166666661</v>
      </c>
      <c r="BJ6" s="554">
        <f t="shared" ref="BJ6:BJ27" si="23">J6*L6</f>
        <v>8.0499999999999989</v>
      </c>
      <c r="BK6" s="267">
        <f>BJ6+BK$5</f>
        <v>14.374105208333331</v>
      </c>
      <c r="BL6" s="268">
        <f>BJ6+BL$5</f>
        <v>16.532605208333329</v>
      </c>
      <c r="BM6" s="268">
        <f>BJ6+BM$5</f>
        <v>19.41060520833333</v>
      </c>
      <c r="BN6" s="270">
        <f>BJ6+BN$5</f>
        <v>22.28860520833333</v>
      </c>
      <c r="BO6" s="270">
        <f>BJ6+BO$5</f>
        <v>25.16660520833333</v>
      </c>
      <c r="BP6" s="270">
        <f>BJ6+BP$5</f>
        <v>28.044605208333323</v>
      </c>
      <c r="BQ6" s="554">
        <f>K6*L6</f>
        <v>7.6999999999999993</v>
      </c>
      <c r="BR6" s="267">
        <f>BQ6+BR$5</f>
        <v>14.024105208333332</v>
      </c>
      <c r="BS6" s="268">
        <f>BQ6+BS$5</f>
        <v>16.182605208333332</v>
      </c>
      <c r="BT6" s="268">
        <f>BQ6+BT$5</f>
        <v>19.060605208333328</v>
      </c>
      <c r="BU6" s="270">
        <f>BQ6+BU$5</f>
        <v>21.938605208333328</v>
      </c>
      <c r="BV6" s="270">
        <f>BQ6+BV$5</f>
        <v>24.816605208333328</v>
      </c>
      <c r="BW6" s="270">
        <f>BQ6+BW$5</f>
        <v>27.694605208333325</v>
      </c>
    </row>
    <row r="7" spans="1:75" x14ac:dyDescent="0.3">
      <c r="A7" s="232" t="s">
        <v>239</v>
      </c>
      <c r="B7" s="364">
        <v>2.36</v>
      </c>
      <c r="C7" s="266">
        <f t="shared" ref="C7:C16" si="24">B7+C$2</f>
        <v>17.36</v>
      </c>
      <c r="D7" s="266">
        <f t="shared" ref="D7:D16" si="25">B7+D$2</f>
        <v>9.86</v>
      </c>
      <c r="E7" s="266">
        <f t="shared" ref="E7:E16" si="26">B7+E$2</f>
        <v>7.3599999999999994</v>
      </c>
      <c r="F7" s="266">
        <f t="shared" ref="F7:F16" si="27">B7+F$2</f>
        <v>5.3599999999999994</v>
      </c>
      <c r="G7" s="266">
        <f t="shared" ref="G7:G16" si="28">B7+G$2</f>
        <v>4.8599999999999994</v>
      </c>
      <c r="H7" s="266">
        <f t="shared" ref="H7:H16" si="29">B7+H$2</f>
        <v>3.86</v>
      </c>
      <c r="I7" s="266">
        <f t="shared" ref="I7:I16" si="30">B7+I$2</f>
        <v>3.36</v>
      </c>
      <c r="J7" s="266">
        <f t="shared" ref="J7:J16" si="31">B7+J$2</f>
        <v>3.11</v>
      </c>
      <c r="K7" s="266">
        <f t="shared" ref="K7:K27" si="32">B7+K$2</f>
        <v>2.86</v>
      </c>
      <c r="L7" s="361">
        <v>1.4</v>
      </c>
      <c r="M7" s="549">
        <f t="shared" si="0"/>
        <v>24.303999999999998</v>
      </c>
      <c r="N7" s="300">
        <f t="shared" si="1"/>
        <v>35.986881249999996</v>
      </c>
      <c r="O7" s="268">
        <f t="shared" ref="O7:O14" si="33">M7+O$5</f>
        <v>38.145381249999993</v>
      </c>
      <c r="P7" s="268">
        <f t="shared" ref="P7:P14" si="34">M7+P$5</f>
        <v>41.023381249999993</v>
      </c>
      <c r="Q7" s="498">
        <f t="shared" si="2"/>
        <v>43.901381249999986</v>
      </c>
      <c r="R7" s="268">
        <f t="shared" ref="R7:R16" si="35">M7+R$5</f>
        <v>46.77938125</v>
      </c>
      <c r="S7" s="268">
        <f t="shared" ref="S7:S16" si="36">M7+S$5</f>
        <v>49.657381249999986</v>
      </c>
      <c r="T7" s="554">
        <f t="shared" si="3"/>
        <v>13.803999999999998</v>
      </c>
      <c r="U7" s="267">
        <f t="shared" ref="U7:U14" si="37">T7+U$5</f>
        <v>22.788756249999999</v>
      </c>
      <c r="V7" s="268">
        <f t="shared" ref="V7:V14" si="38">T7+V$5</f>
        <v>24.947256249999995</v>
      </c>
      <c r="W7" s="498">
        <f t="shared" si="4"/>
        <v>27.825256249999995</v>
      </c>
      <c r="X7" s="268">
        <f t="shared" si="5"/>
        <v>30.703256249999992</v>
      </c>
      <c r="Y7" s="268">
        <f t="shared" ref="Y7:Y16" si="39">T7+Y$5</f>
        <v>33.581256249999996</v>
      </c>
      <c r="Z7" s="268">
        <f t="shared" ref="Z7:Z16" si="40">T7+Z$5</f>
        <v>36.459256249999996</v>
      </c>
      <c r="AA7" s="554">
        <f t="shared" si="6"/>
        <v>10.303999999999998</v>
      </c>
      <c r="AB7" s="267">
        <f t="shared" ref="AB7:AB14" si="41">AA7+AB$5</f>
        <v>17.490006249999997</v>
      </c>
      <c r="AC7" s="268">
        <f t="shared" ref="AC7:AC14" si="42">AA7+AC$5</f>
        <v>19.648506249999997</v>
      </c>
      <c r="AD7" s="498">
        <f t="shared" si="7"/>
        <v>22.526506249999997</v>
      </c>
      <c r="AE7" s="268">
        <f t="shared" si="8"/>
        <v>25.404506249999997</v>
      </c>
      <c r="AF7" s="268">
        <f t="shared" ref="AF7:AF16" si="43">AA7+AF$5</f>
        <v>28.282506249999994</v>
      </c>
      <c r="AG7" s="268">
        <f t="shared" ref="AG7:AG16" si="44">AA7+AG$5</f>
        <v>31.160506249999994</v>
      </c>
      <c r="AH7" s="554">
        <f t="shared" si="9"/>
        <v>7.5039999999999987</v>
      </c>
      <c r="AI7" s="267">
        <f t="shared" ref="AI7:AI14" si="45">AH7+AI$5</f>
        <v>14.240318749999997</v>
      </c>
      <c r="AJ7" s="268">
        <f t="shared" ref="AJ7:AJ14" si="46">AH7+AJ$5</f>
        <v>16.398818749999997</v>
      </c>
      <c r="AK7" s="498">
        <f t="shared" si="10"/>
        <v>19.276818749999997</v>
      </c>
      <c r="AL7" s="268">
        <f t="shared" si="11"/>
        <v>22.154818749999993</v>
      </c>
      <c r="AM7" s="268">
        <f t="shared" ref="AM7:AM16" si="47">AH7+AM$5</f>
        <v>25.032818749999993</v>
      </c>
      <c r="AN7" s="268">
        <f t="shared" ref="AN7:AN16" si="48">AH7+AN$5</f>
        <v>27.910818749999994</v>
      </c>
      <c r="AO7" s="554">
        <f t="shared" si="12"/>
        <v>6.8039999999999985</v>
      </c>
      <c r="AP7" s="267">
        <f t="shared" ref="AP7:AP14" si="49">AO7+AP$5</f>
        <v>13.315474999999996</v>
      </c>
      <c r="AQ7" s="268">
        <f t="shared" ref="AQ7:AQ14" si="50">AO7+AQ$5</f>
        <v>15.473974999999998</v>
      </c>
      <c r="AR7" s="498">
        <f t="shared" si="13"/>
        <v>18.351974999999996</v>
      </c>
      <c r="AS7" s="268">
        <f t="shared" si="14"/>
        <v>21.229974999999996</v>
      </c>
      <c r="AT7" s="268">
        <f t="shared" ref="AT7:AT16" si="51">AO7+AT$5</f>
        <v>24.107974999999993</v>
      </c>
      <c r="AU7" s="268">
        <f t="shared" ref="AU7:AU16" si="52">AO7+AU$5</f>
        <v>26.985974999999993</v>
      </c>
      <c r="AV7" s="554">
        <f t="shared" si="15"/>
        <v>5.4039999999999999</v>
      </c>
      <c r="AW7" s="267">
        <f t="shared" si="16"/>
        <v>13.903053124999996</v>
      </c>
      <c r="AX7" s="268">
        <f t="shared" si="17"/>
        <v>16.061553124999996</v>
      </c>
      <c r="AY7" s="268">
        <f t="shared" si="18"/>
        <v>18.939553124999996</v>
      </c>
      <c r="AZ7" s="269">
        <f t="shared" si="19"/>
        <v>21.817553124999996</v>
      </c>
      <c r="BA7" s="269">
        <f t="shared" ref="BA7:BA16" si="53">AV7+BA$5</f>
        <v>22.595553124999999</v>
      </c>
      <c r="BB7" s="269">
        <f t="shared" ref="BB7:BB16" si="54">AV7+BB$5</f>
        <v>25.473553124999995</v>
      </c>
      <c r="BC7" s="554">
        <f t="shared" si="20"/>
        <v>4.7039999999999997</v>
      </c>
      <c r="BD7" s="267">
        <f t="shared" ref="BD7:BD14" si="55">BC7+BD$5</f>
        <v>11.065579166666664</v>
      </c>
      <c r="BE7" s="268">
        <f t="shared" ref="BE7:BE14" si="56">BC7+BE$5</f>
        <v>13.224079166666666</v>
      </c>
      <c r="BF7" s="268">
        <f t="shared" si="21"/>
        <v>16.102079166666666</v>
      </c>
      <c r="BG7" s="269">
        <f t="shared" si="22"/>
        <v>18.980079166666666</v>
      </c>
      <c r="BH7" s="269">
        <f t="shared" ref="BH7:BH16" si="57">BC7+BH$5</f>
        <v>21.858079166666663</v>
      </c>
      <c r="BI7" s="269">
        <f t="shared" ref="BI7:BI16" si="58">BC7+BI$5</f>
        <v>24.736079166666663</v>
      </c>
      <c r="BJ7" s="554">
        <f t="shared" si="23"/>
        <v>4.3539999999999992</v>
      </c>
      <c r="BK7" s="267">
        <f t="shared" ref="BK7:BK14" si="59">BJ7+BK$5</f>
        <v>10.678105208333331</v>
      </c>
      <c r="BL7" s="268">
        <f t="shared" ref="BL7:BL14" si="60">BJ7+BL$5</f>
        <v>12.836605208333332</v>
      </c>
      <c r="BM7" s="268">
        <f t="shared" ref="BM7:BM14" si="61">BJ7+BM$5</f>
        <v>15.71460520833333</v>
      </c>
      <c r="BN7" s="270">
        <f t="shared" ref="BN7:BN14" si="62">BJ7+BN$5</f>
        <v>18.592605208333328</v>
      </c>
      <c r="BO7" s="270">
        <f t="shared" ref="BO7:BO16" si="63">BJ7+BO$5</f>
        <v>21.470605208333328</v>
      </c>
      <c r="BP7" s="270">
        <f t="shared" ref="BP7:BP16" si="64">BJ7+BP$5</f>
        <v>24.348605208333325</v>
      </c>
      <c r="BQ7" s="554">
        <f t="shared" ref="BQ7:BQ27" si="65">K7*L7</f>
        <v>4.0039999999999996</v>
      </c>
      <c r="BR7" s="267">
        <f t="shared" ref="BR7:BR14" si="66">BQ7+BR$5</f>
        <v>10.328105208333332</v>
      </c>
      <c r="BS7" s="268">
        <f t="shared" ref="BS7:BS14" si="67">BQ7+BS$5</f>
        <v>12.486605208333332</v>
      </c>
      <c r="BT7" s="268">
        <f t="shared" ref="BT7:BT14" si="68">BQ7+BT$5</f>
        <v>15.36460520833333</v>
      </c>
      <c r="BU7" s="270">
        <f t="shared" ref="BU7:BU14" si="69">BQ7+BU$5</f>
        <v>18.24260520833333</v>
      </c>
      <c r="BV7" s="270">
        <f t="shared" ref="BV7:BV16" si="70">BQ7+BV$5</f>
        <v>21.12060520833333</v>
      </c>
      <c r="BW7" s="270">
        <f t="shared" ref="BW7:BW16" si="71">BQ7+BW$5</f>
        <v>23.998605208333323</v>
      </c>
    </row>
    <row r="8" spans="1:75" x14ac:dyDescent="0.3">
      <c r="A8" s="232" t="s">
        <v>240</v>
      </c>
      <c r="B8" s="364">
        <v>3</v>
      </c>
      <c r="C8" s="266">
        <f t="shared" si="24"/>
        <v>18</v>
      </c>
      <c r="D8" s="266">
        <f t="shared" si="25"/>
        <v>10.5</v>
      </c>
      <c r="E8" s="266">
        <f t="shared" si="26"/>
        <v>8</v>
      </c>
      <c r="F8" s="266">
        <f t="shared" si="27"/>
        <v>6</v>
      </c>
      <c r="G8" s="266">
        <f t="shared" si="28"/>
        <v>5.5</v>
      </c>
      <c r="H8" s="266">
        <f t="shared" si="29"/>
        <v>4.5</v>
      </c>
      <c r="I8" s="266">
        <f t="shared" si="30"/>
        <v>4</v>
      </c>
      <c r="J8" s="266">
        <f t="shared" si="31"/>
        <v>3.75</v>
      </c>
      <c r="K8" s="266">
        <f t="shared" si="32"/>
        <v>3.5</v>
      </c>
      <c r="L8" s="361">
        <v>1.4</v>
      </c>
      <c r="M8" s="549">
        <f t="shared" si="0"/>
        <v>25.2</v>
      </c>
      <c r="N8" s="300">
        <f t="shared" si="1"/>
        <v>36.882881249999997</v>
      </c>
      <c r="O8" s="268">
        <f t="shared" si="33"/>
        <v>39.041381249999993</v>
      </c>
      <c r="P8" s="268">
        <f t="shared" si="34"/>
        <v>41.919381249999994</v>
      </c>
      <c r="Q8" s="498">
        <f t="shared" si="2"/>
        <v>44.797381249999987</v>
      </c>
      <c r="R8" s="268">
        <f t="shared" si="35"/>
        <v>47.675381250000001</v>
      </c>
      <c r="S8" s="268">
        <f t="shared" si="36"/>
        <v>50.553381249999987</v>
      </c>
      <c r="T8" s="554">
        <f t="shared" si="3"/>
        <v>14.7</v>
      </c>
      <c r="U8" s="267">
        <f t="shared" si="37"/>
        <v>23.68475625</v>
      </c>
      <c r="V8" s="268">
        <f t="shared" si="38"/>
        <v>25.843256249999996</v>
      </c>
      <c r="W8" s="498">
        <f t="shared" si="4"/>
        <v>28.721256249999996</v>
      </c>
      <c r="X8" s="268">
        <f t="shared" si="5"/>
        <v>31.599256249999993</v>
      </c>
      <c r="Y8" s="268">
        <f t="shared" si="39"/>
        <v>34.477256249999996</v>
      </c>
      <c r="Z8" s="268">
        <f t="shared" si="40"/>
        <v>37.355256249999996</v>
      </c>
      <c r="AA8" s="554">
        <f t="shared" si="6"/>
        <v>11.2</v>
      </c>
      <c r="AB8" s="267">
        <f t="shared" si="41"/>
        <v>18.386006249999998</v>
      </c>
      <c r="AC8" s="268">
        <f t="shared" si="42"/>
        <v>20.544506249999998</v>
      </c>
      <c r="AD8" s="498">
        <f t="shared" si="7"/>
        <v>23.422506249999998</v>
      </c>
      <c r="AE8" s="268">
        <f t="shared" si="8"/>
        <v>26.300506249999998</v>
      </c>
      <c r="AF8" s="268">
        <f t="shared" si="43"/>
        <v>29.178506249999995</v>
      </c>
      <c r="AG8" s="268">
        <f t="shared" si="44"/>
        <v>32.056506249999998</v>
      </c>
      <c r="AH8" s="554">
        <f t="shared" si="9"/>
        <v>8.3999999999999986</v>
      </c>
      <c r="AI8" s="267">
        <f t="shared" si="45"/>
        <v>15.136318749999996</v>
      </c>
      <c r="AJ8" s="268">
        <f t="shared" si="46"/>
        <v>17.294818749999997</v>
      </c>
      <c r="AK8" s="498">
        <f t="shared" si="10"/>
        <v>20.172818749999998</v>
      </c>
      <c r="AL8" s="268">
        <f t="shared" si="11"/>
        <v>23.050818749999994</v>
      </c>
      <c r="AM8" s="268">
        <f t="shared" si="47"/>
        <v>25.928818749999994</v>
      </c>
      <c r="AN8" s="268">
        <f t="shared" si="48"/>
        <v>28.806818749999994</v>
      </c>
      <c r="AO8" s="554">
        <f t="shared" si="12"/>
        <v>7.6999999999999993</v>
      </c>
      <c r="AP8" s="267">
        <f t="shared" si="49"/>
        <v>14.211474999999997</v>
      </c>
      <c r="AQ8" s="268">
        <f t="shared" si="50"/>
        <v>16.369974999999997</v>
      </c>
      <c r="AR8" s="498">
        <f t="shared" si="13"/>
        <v>19.247974999999997</v>
      </c>
      <c r="AS8" s="268">
        <f t="shared" si="14"/>
        <v>22.125974999999997</v>
      </c>
      <c r="AT8" s="268">
        <f t="shared" si="51"/>
        <v>25.003974999999993</v>
      </c>
      <c r="AU8" s="268">
        <f t="shared" si="52"/>
        <v>27.881974999999994</v>
      </c>
      <c r="AV8" s="554">
        <f t="shared" si="15"/>
        <v>6.3</v>
      </c>
      <c r="AW8" s="267">
        <f t="shared" si="16"/>
        <v>14.799053124999997</v>
      </c>
      <c r="AX8" s="268">
        <f t="shared" si="17"/>
        <v>16.957553124999997</v>
      </c>
      <c r="AY8" s="268">
        <f t="shared" si="18"/>
        <v>19.835553124999997</v>
      </c>
      <c r="AZ8" s="269">
        <f t="shared" si="19"/>
        <v>22.713553124999997</v>
      </c>
      <c r="BA8" s="269">
        <f t="shared" si="53"/>
        <v>23.491553124999999</v>
      </c>
      <c r="BB8" s="269">
        <f t="shared" si="54"/>
        <v>26.369553124999996</v>
      </c>
      <c r="BC8" s="554">
        <f t="shared" si="20"/>
        <v>5.6</v>
      </c>
      <c r="BD8" s="267">
        <f t="shared" si="55"/>
        <v>11.961579166666663</v>
      </c>
      <c r="BE8" s="268">
        <f t="shared" si="56"/>
        <v>14.120079166666665</v>
      </c>
      <c r="BF8" s="268">
        <f t="shared" si="21"/>
        <v>16.998079166666663</v>
      </c>
      <c r="BG8" s="269">
        <f t="shared" si="22"/>
        <v>19.876079166666663</v>
      </c>
      <c r="BH8" s="269">
        <f t="shared" si="57"/>
        <v>22.754079166666664</v>
      </c>
      <c r="BI8" s="269">
        <f t="shared" si="58"/>
        <v>25.632079166666664</v>
      </c>
      <c r="BJ8" s="554">
        <f t="shared" si="23"/>
        <v>5.25</v>
      </c>
      <c r="BK8" s="267">
        <f t="shared" si="59"/>
        <v>11.574105208333332</v>
      </c>
      <c r="BL8" s="268">
        <f t="shared" si="60"/>
        <v>13.732605208333332</v>
      </c>
      <c r="BM8" s="268">
        <f t="shared" si="61"/>
        <v>16.610605208333332</v>
      </c>
      <c r="BN8" s="270">
        <f t="shared" si="62"/>
        <v>19.488605208333329</v>
      </c>
      <c r="BO8" s="270">
        <f t="shared" si="63"/>
        <v>22.366605208333329</v>
      </c>
      <c r="BP8" s="270">
        <f t="shared" si="64"/>
        <v>25.244605208333326</v>
      </c>
      <c r="BQ8" s="554">
        <f t="shared" si="65"/>
        <v>4.8999999999999995</v>
      </c>
      <c r="BR8" s="267">
        <f t="shared" si="66"/>
        <v>11.224105208333331</v>
      </c>
      <c r="BS8" s="268">
        <f t="shared" si="67"/>
        <v>13.382605208333331</v>
      </c>
      <c r="BT8" s="268">
        <f t="shared" si="68"/>
        <v>16.260605208333331</v>
      </c>
      <c r="BU8" s="270">
        <f t="shared" si="69"/>
        <v>19.138605208333328</v>
      </c>
      <c r="BV8" s="270">
        <f t="shared" si="70"/>
        <v>22.016605208333328</v>
      </c>
      <c r="BW8" s="270">
        <f t="shared" si="71"/>
        <v>24.894605208333324</v>
      </c>
    </row>
    <row r="9" spans="1:75" x14ac:dyDescent="0.3">
      <c r="A9" s="232" t="s">
        <v>241</v>
      </c>
      <c r="B9" s="364">
        <v>4.5</v>
      </c>
      <c r="C9" s="266">
        <f t="shared" si="24"/>
        <v>19.5</v>
      </c>
      <c r="D9" s="266">
        <f t="shared" si="25"/>
        <v>12</v>
      </c>
      <c r="E9" s="266">
        <f t="shared" si="26"/>
        <v>9.5</v>
      </c>
      <c r="F9" s="266">
        <f t="shared" si="27"/>
        <v>7.5</v>
      </c>
      <c r="G9" s="266">
        <f t="shared" si="28"/>
        <v>7</v>
      </c>
      <c r="H9" s="266">
        <f t="shared" si="29"/>
        <v>6</v>
      </c>
      <c r="I9" s="266">
        <f t="shared" si="30"/>
        <v>5.5</v>
      </c>
      <c r="J9" s="266">
        <f t="shared" si="31"/>
        <v>5.25</v>
      </c>
      <c r="K9" s="266">
        <f t="shared" si="32"/>
        <v>5</v>
      </c>
      <c r="L9" s="361">
        <v>1.4</v>
      </c>
      <c r="M9" s="549">
        <f t="shared" si="0"/>
        <v>27.299999999999997</v>
      </c>
      <c r="N9" s="300">
        <f t="shared" si="1"/>
        <v>38.982881249999998</v>
      </c>
      <c r="O9" s="268">
        <f t="shared" si="33"/>
        <v>41.141381249999995</v>
      </c>
      <c r="P9" s="268">
        <f t="shared" si="34"/>
        <v>44.019381249999995</v>
      </c>
      <c r="Q9" s="498">
        <f t="shared" si="2"/>
        <v>46.897381249999988</v>
      </c>
      <c r="R9" s="268">
        <f t="shared" si="35"/>
        <v>49.775381249999995</v>
      </c>
      <c r="S9" s="268">
        <f t="shared" si="36"/>
        <v>52.653381249999981</v>
      </c>
      <c r="T9" s="554">
        <f t="shared" si="3"/>
        <v>16.799999999999997</v>
      </c>
      <c r="U9" s="267">
        <f t="shared" si="37"/>
        <v>25.784756249999994</v>
      </c>
      <c r="V9" s="268">
        <f t="shared" si="38"/>
        <v>27.943256249999994</v>
      </c>
      <c r="W9" s="498">
        <f t="shared" si="4"/>
        <v>30.821256249999994</v>
      </c>
      <c r="X9" s="268">
        <f t="shared" si="5"/>
        <v>33.699256249999991</v>
      </c>
      <c r="Y9" s="268">
        <f t="shared" si="39"/>
        <v>36.577256249999991</v>
      </c>
      <c r="Z9" s="268">
        <f t="shared" si="40"/>
        <v>39.455256249999991</v>
      </c>
      <c r="AA9" s="554">
        <f t="shared" si="6"/>
        <v>13.299999999999999</v>
      </c>
      <c r="AB9" s="267">
        <f t="shared" si="41"/>
        <v>20.486006249999996</v>
      </c>
      <c r="AC9" s="268">
        <f t="shared" si="42"/>
        <v>22.644506249999999</v>
      </c>
      <c r="AD9" s="498">
        <f t="shared" si="7"/>
        <v>25.522506249999999</v>
      </c>
      <c r="AE9" s="268">
        <f t="shared" si="8"/>
        <v>28.400506249999999</v>
      </c>
      <c r="AF9" s="268">
        <f t="shared" si="43"/>
        <v>31.278506249999992</v>
      </c>
      <c r="AG9" s="268">
        <f t="shared" si="44"/>
        <v>34.156506249999993</v>
      </c>
      <c r="AH9" s="554">
        <f t="shared" si="9"/>
        <v>10.5</v>
      </c>
      <c r="AI9" s="267">
        <f t="shared" si="45"/>
        <v>17.236318749999995</v>
      </c>
      <c r="AJ9" s="268">
        <f t="shared" si="46"/>
        <v>19.394818749999999</v>
      </c>
      <c r="AK9" s="498">
        <f t="shared" si="10"/>
        <v>22.272818749999999</v>
      </c>
      <c r="AL9" s="268">
        <f t="shared" si="11"/>
        <v>25.150818749999996</v>
      </c>
      <c r="AM9" s="268">
        <f t="shared" si="47"/>
        <v>28.028818749999996</v>
      </c>
      <c r="AN9" s="268">
        <f t="shared" si="48"/>
        <v>30.906818749999996</v>
      </c>
      <c r="AO9" s="554">
        <f t="shared" si="12"/>
        <v>9.7999999999999989</v>
      </c>
      <c r="AP9" s="267">
        <f t="shared" si="49"/>
        <v>16.311474999999998</v>
      </c>
      <c r="AQ9" s="268">
        <f t="shared" si="50"/>
        <v>18.469974999999998</v>
      </c>
      <c r="AR9" s="498">
        <f t="shared" si="13"/>
        <v>21.347974999999998</v>
      </c>
      <c r="AS9" s="268">
        <f t="shared" si="14"/>
        <v>24.225974999999998</v>
      </c>
      <c r="AT9" s="268">
        <f t="shared" si="51"/>
        <v>27.103974999999991</v>
      </c>
      <c r="AU9" s="268">
        <f t="shared" si="52"/>
        <v>29.981974999999991</v>
      </c>
      <c r="AV9" s="554">
        <f t="shared" si="15"/>
        <v>8.3999999999999986</v>
      </c>
      <c r="AW9" s="267">
        <f t="shared" si="16"/>
        <v>16.899053124999998</v>
      </c>
      <c r="AX9" s="268">
        <f t="shared" si="17"/>
        <v>19.057553124999998</v>
      </c>
      <c r="AY9" s="268">
        <f t="shared" si="18"/>
        <v>21.935553124999998</v>
      </c>
      <c r="AZ9" s="269">
        <f t="shared" si="19"/>
        <v>24.813553124999999</v>
      </c>
      <c r="BA9" s="269">
        <f t="shared" si="53"/>
        <v>25.591553124999997</v>
      </c>
      <c r="BB9" s="269">
        <f t="shared" si="54"/>
        <v>28.469553124999994</v>
      </c>
      <c r="BC9" s="554">
        <f t="shared" si="20"/>
        <v>7.6999999999999993</v>
      </c>
      <c r="BD9" s="267">
        <f t="shared" si="55"/>
        <v>14.061579166666665</v>
      </c>
      <c r="BE9" s="268">
        <f t="shared" si="56"/>
        <v>16.220079166666665</v>
      </c>
      <c r="BF9" s="268">
        <f t="shared" si="21"/>
        <v>19.098079166666665</v>
      </c>
      <c r="BG9" s="269">
        <f t="shared" si="22"/>
        <v>21.976079166666665</v>
      </c>
      <c r="BH9" s="269">
        <f t="shared" si="57"/>
        <v>24.854079166666661</v>
      </c>
      <c r="BI9" s="269">
        <f t="shared" si="58"/>
        <v>27.732079166666662</v>
      </c>
      <c r="BJ9" s="554">
        <f t="shared" si="23"/>
        <v>7.35</v>
      </c>
      <c r="BK9" s="267">
        <f t="shared" si="59"/>
        <v>13.674105208333332</v>
      </c>
      <c r="BL9" s="268">
        <f t="shared" si="60"/>
        <v>15.832605208333332</v>
      </c>
      <c r="BM9" s="268">
        <f t="shared" si="61"/>
        <v>18.71060520833333</v>
      </c>
      <c r="BN9" s="270">
        <f t="shared" si="62"/>
        <v>21.588605208333327</v>
      </c>
      <c r="BO9" s="270">
        <f t="shared" si="63"/>
        <v>24.466605208333327</v>
      </c>
      <c r="BP9" s="270">
        <f t="shared" si="64"/>
        <v>27.344605208333327</v>
      </c>
      <c r="BQ9" s="554">
        <f t="shared" si="65"/>
        <v>7</v>
      </c>
      <c r="BR9" s="267">
        <f t="shared" si="66"/>
        <v>13.324105208333332</v>
      </c>
      <c r="BS9" s="268">
        <f t="shared" si="67"/>
        <v>15.482605208333332</v>
      </c>
      <c r="BT9" s="268">
        <f t="shared" si="68"/>
        <v>18.360605208333332</v>
      </c>
      <c r="BU9" s="270">
        <f t="shared" si="69"/>
        <v>21.238605208333329</v>
      </c>
      <c r="BV9" s="270">
        <f t="shared" si="70"/>
        <v>24.116605208333329</v>
      </c>
      <c r="BW9" s="270">
        <f t="shared" si="71"/>
        <v>26.994605208333326</v>
      </c>
    </row>
    <row r="10" spans="1:75" x14ac:dyDescent="0.3">
      <c r="A10" s="293" t="s">
        <v>242</v>
      </c>
      <c r="B10" s="364">
        <v>5.45</v>
      </c>
      <c r="C10" s="266">
        <f t="shared" si="24"/>
        <v>20.45</v>
      </c>
      <c r="D10" s="266">
        <f t="shared" si="25"/>
        <v>12.95</v>
      </c>
      <c r="E10" s="266">
        <f t="shared" si="26"/>
        <v>10.45</v>
      </c>
      <c r="F10" s="266">
        <f t="shared" si="27"/>
        <v>8.4499999999999993</v>
      </c>
      <c r="G10" s="266">
        <f t="shared" si="28"/>
        <v>7.95</v>
      </c>
      <c r="H10" s="266">
        <f t="shared" si="29"/>
        <v>6.95</v>
      </c>
      <c r="I10" s="266">
        <f t="shared" si="30"/>
        <v>6.45</v>
      </c>
      <c r="J10" s="266">
        <f t="shared" si="31"/>
        <v>6.2</v>
      </c>
      <c r="K10" s="266">
        <f t="shared" si="32"/>
        <v>5.95</v>
      </c>
      <c r="L10" s="361">
        <v>1.4</v>
      </c>
      <c r="M10" s="549">
        <f t="shared" si="0"/>
        <v>28.629999999999995</v>
      </c>
      <c r="N10" s="300">
        <f t="shared" si="1"/>
        <v>40.312881249999997</v>
      </c>
      <c r="O10" s="268">
        <f t="shared" si="33"/>
        <v>42.471381249999993</v>
      </c>
      <c r="P10" s="268">
        <f t="shared" si="34"/>
        <v>45.349381249999993</v>
      </c>
      <c r="Q10" s="498">
        <f t="shared" si="2"/>
        <v>48.227381249999986</v>
      </c>
      <c r="R10" s="268">
        <f t="shared" si="35"/>
        <v>51.105381249999994</v>
      </c>
      <c r="S10" s="268">
        <f t="shared" si="36"/>
        <v>53.983381249999979</v>
      </c>
      <c r="T10" s="554">
        <f t="shared" si="3"/>
        <v>18.13</v>
      </c>
      <c r="U10" s="267">
        <f t="shared" si="37"/>
        <v>27.114756249999999</v>
      </c>
      <c r="V10" s="268">
        <f t="shared" si="38"/>
        <v>29.273256249999996</v>
      </c>
      <c r="W10" s="498">
        <f t="shared" si="4"/>
        <v>32.151256249999996</v>
      </c>
      <c r="X10" s="268">
        <f t="shared" si="5"/>
        <v>35.029256249999989</v>
      </c>
      <c r="Y10" s="268">
        <f t="shared" si="39"/>
        <v>37.907256249999996</v>
      </c>
      <c r="Z10" s="268">
        <f t="shared" si="40"/>
        <v>40.785256249999989</v>
      </c>
      <c r="AA10" s="554">
        <f t="shared" si="6"/>
        <v>14.629999999999997</v>
      </c>
      <c r="AB10" s="267">
        <f t="shared" si="41"/>
        <v>21.816006249999994</v>
      </c>
      <c r="AC10" s="268">
        <f t="shared" si="42"/>
        <v>23.974506249999997</v>
      </c>
      <c r="AD10" s="498">
        <f t="shared" si="7"/>
        <v>26.852506249999998</v>
      </c>
      <c r="AE10" s="268">
        <f t="shared" si="8"/>
        <v>29.730506249999998</v>
      </c>
      <c r="AF10" s="268">
        <f t="shared" si="43"/>
        <v>32.608506249999991</v>
      </c>
      <c r="AG10" s="268">
        <f t="shared" si="44"/>
        <v>35.486506249999991</v>
      </c>
      <c r="AH10" s="554">
        <f t="shared" si="9"/>
        <v>11.829999999999998</v>
      </c>
      <c r="AI10" s="267">
        <f t="shared" si="45"/>
        <v>18.566318749999994</v>
      </c>
      <c r="AJ10" s="268">
        <f t="shared" si="46"/>
        <v>20.724818749999997</v>
      </c>
      <c r="AK10" s="498">
        <f t="shared" si="10"/>
        <v>23.602818749999997</v>
      </c>
      <c r="AL10" s="268">
        <f t="shared" si="11"/>
        <v>26.480818749999994</v>
      </c>
      <c r="AM10" s="268">
        <f t="shared" si="47"/>
        <v>29.358818749999994</v>
      </c>
      <c r="AN10" s="268">
        <f t="shared" si="48"/>
        <v>32.236818749999998</v>
      </c>
      <c r="AO10" s="554">
        <f t="shared" si="12"/>
        <v>11.129999999999999</v>
      </c>
      <c r="AP10" s="267">
        <f t="shared" si="49"/>
        <v>17.641474999999996</v>
      </c>
      <c r="AQ10" s="268">
        <f t="shared" si="50"/>
        <v>19.799974999999996</v>
      </c>
      <c r="AR10" s="498">
        <f t="shared" si="13"/>
        <v>22.677974999999996</v>
      </c>
      <c r="AS10" s="268">
        <f t="shared" si="14"/>
        <v>25.555974999999997</v>
      </c>
      <c r="AT10" s="268">
        <f t="shared" si="51"/>
        <v>28.433974999999993</v>
      </c>
      <c r="AU10" s="268">
        <f t="shared" si="52"/>
        <v>31.311974999999993</v>
      </c>
      <c r="AV10" s="554">
        <f t="shared" si="15"/>
        <v>9.73</v>
      </c>
      <c r="AW10" s="267">
        <f t="shared" si="16"/>
        <v>18.229053124999997</v>
      </c>
      <c r="AX10" s="268">
        <f t="shared" si="17"/>
        <v>20.387553124999997</v>
      </c>
      <c r="AY10" s="268">
        <f t="shared" si="18"/>
        <v>23.265553124999997</v>
      </c>
      <c r="AZ10" s="269">
        <f t="shared" si="19"/>
        <v>26.143553124999997</v>
      </c>
      <c r="BA10" s="269">
        <f t="shared" si="53"/>
        <v>26.921553124999999</v>
      </c>
      <c r="BB10" s="269">
        <f t="shared" si="54"/>
        <v>29.799553124999996</v>
      </c>
      <c r="BC10" s="554">
        <f t="shared" si="20"/>
        <v>9.0299999999999994</v>
      </c>
      <c r="BD10" s="267">
        <f t="shared" si="55"/>
        <v>15.391579166666663</v>
      </c>
      <c r="BE10" s="268">
        <f t="shared" si="56"/>
        <v>17.550079166666663</v>
      </c>
      <c r="BF10" s="268">
        <f t="shared" si="21"/>
        <v>20.428079166666663</v>
      </c>
      <c r="BG10" s="269">
        <f t="shared" si="22"/>
        <v>23.306079166666663</v>
      </c>
      <c r="BH10" s="269">
        <f t="shared" si="57"/>
        <v>26.184079166666663</v>
      </c>
      <c r="BI10" s="269">
        <f t="shared" si="58"/>
        <v>29.062079166666663</v>
      </c>
      <c r="BJ10" s="554">
        <f t="shared" si="23"/>
        <v>8.68</v>
      </c>
      <c r="BK10" s="267">
        <f t="shared" si="59"/>
        <v>15.004105208333332</v>
      </c>
      <c r="BL10" s="268">
        <f t="shared" si="60"/>
        <v>17.162605208333332</v>
      </c>
      <c r="BM10" s="268">
        <f t="shared" si="61"/>
        <v>20.040605208333332</v>
      </c>
      <c r="BN10" s="270">
        <f t="shared" si="62"/>
        <v>22.918605208333329</v>
      </c>
      <c r="BO10" s="270">
        <f t="shared" si="63"/>
        <v>25.796605208333329</v>
      </c>
      <c r="BP10" s="270">
        <f t="shared" si="64"/>
        <v>28.674605208333325</v>
      </c>
      <c r="BQ10" s="554">
        <f t="shared" si="65"/>
        <v>8.33</v>
      </c>
      <c r="BR10" s="267">
        <f t="shared" si="66"/>
        <v>14.654105208333332</v>
      </c>
      <c r="BS10" s="268">
        <f t="shared" si="67"/>
        <v>16.812605208333331</v>
      </c>
      <c r="BT10" s="268">
        <f t="shared" si="68"/>
        <v>19.690605208333331</v>
      </c>
      <c r="BU10" s="270">
        <f t="shared" si="69"/>
        <v>22.568605208333331</v>
      </c>
      <c r="BV10" s="270">
        <f t="shared" si="70"/>
        <v>25.446605208333331</v>
      </c>
      <c r="BW10" s="270">
        <f t="shared" si="71"/>
        <v>28.324605208333324</v>
      </c>
    </row>
    <row r="11" spans="1:75" x14ac:dyDescent="0.3">
      <c r="A11" s="293" t="s">
        <v>243</v>
      </c>
      <c r="B11" s="364">
        <v>9.5</v>
      </c>
      <c r="C11" s="266">
        <f t="shared" si="24"/>
        <v>24.5</v>
      </c>
      <c r="D11" s="266">
        <f t="shared" si="25"/>
        <v>17</v>
      </c>
      <c r="E11" s="266">
        <f t="shared" si="26"/>
        <v>14.5</v>
      </c>
      <c r="F11" s="266">
        <f t="shared" si="27"/>
        <v>12.5</v>
      </c>
      <c r="G11" s="266">
        <f t="shared" si="28"/>
        <v>12</v>
      </c>
      <c r="H11" s="266">
        <f t="shared" si="29"/>
        <v>11</v>
      </c>
      <c r="I11" s="266">
        <f t="shared" si="30"/>
        <v>10.5</v>
      </c>
      <c r="J11" s="266">
        <f t="shared" si="31"/>
        <v>10.25</v>
      </c>
      <c r="K11" s="266">
        <f t="shared" si="32"/>
        <v>10</v>
      </c>
      <c r="L11" s="361">
        <v>1.4</v>
      </c>
      <c r="M11" s="549">
        <f t="shared" si="0"/>
        <v>34.299999999999997</v>
      </c>
      <c r="N11" s="300">
        <f t="shared" si="1"/>
        <v>45.982881249999998</v>
      </c>
      <c r="O11" s="268">
        <f t="shared" si="33"/>
        <v>48.141381249999995</v>
      </c>
      <c r="P11" s="268">
        <f t="shared" si="34"/>
        <v>51.019381249999995</v>
      </c>
      <c r="Q11" s="498">
        <f t="shared" si="2"/>
        <v>53.897381249999988</v>
      </c>
      <c r="R11" s="268">
        <f t="shared" si="35"/>
        <v>56.775381249999995</v>
      </c>
      <c r="S11" s="268">
        <f t="shared" si="36"/>
        <v>59.653381249999981</v>
      </c>
      <c r="T11" s="554">
        <f t="shared" si="3"/>
        <v>23.799999999999997</v>
      </c>
      <c r="U11" s="267">
        <f t="shared" si="37"/>
        <v>32.784756249999994</v>
      </c>
      <c r="V11" s="268">
        <f t="shared" si="38"/>
        <v>34.94325624999999</v>
      </c>
      <c r="W11" s="498">
        <f t="shared" si="4"/>
        <v>37.82125624999999</v>
      </c>
      <c r="X11" s="268">
        <f t="shared" si="5"/>
        <v>40.699256249999991</v>
      </c>
      <c r="Y11" s="268">
        <f t="shared" si="39"/>
        <v>43.577256249999991</v>
      </c>
      <c r="Z11" s="268">
        <f t="shared" si="40"/>
        <v>46.455256249999991</v>
      </c>
      <c r="AA11" s="554">
        <f t="shared" si="6"/>
        <v>20.299999999999997</v>
      </c>
      <c r="AB11" s="267">
        <f t="shared" si="41"/>
        <v>27.486006249999996</v>
      </c>
      <c r="AC11" s="268">
        <f t="shared" si="42"/>
        <v>29.644506249999996</v>
      </c>
      <c r="AD11" s="498">
        <f t="shared" si="7"/>
        <v>32.522506249999992</v>
      </c>
      <c r="AE11" s="268">
        <f t="shared" si="8"/>
        <v>35.400506249999992</v>
      </c>
      <c r="AF11" s="268">
        <f t="shared" si="43"/>
        <v>38.278506249999992</v>
      </c>
      <c r="AG11" s="268">
        <f t="shared" si="44"/>
        <v>41.156506249999993</v>
      </c>
      <c r="AH11" s="554">
        <f t="shared" si="9"/>
        <v>17.5</v>
      </c>
      <c r="AI11" s="267">
        <f t="shared" si="45"/>
        <v>24.236318749999995</v>
      </c>
      <c r="AJ11" s="268">
        <f t="shared" si="46"/>
        <v>26.394818749999999</v>
      </c>
      <c r="AK11" s="498">
        <f t="shared" si="10"/>
        <v>29.272818749999999</v>
      </c>
      <c r="AL11" s="268">
        <f t="shared" si="11"/>
        <v>32.150818749999999</v>
      </c>
      <c r="AM11" s="268">
        <f t="shared" si="47"/>
        <v>35.028818749999999</v>
      </c>
      <c r="AN11" s="268">
        <f t="shared" si="48"/>
        <v>37.906818749999999</v>
      </c>
      <c r="AO11" s="554">
        <f t="shared" si="12"/>
        <v>16.799999999999997</v>
      </c>
      <c r="AP11" s="267">
        <f t="shared" si="49"/>
        <v>23.311474999999994</v>
      </c>
      <c r="AQ11" s="268">
        <f t="shared" si="50"/>
        <v>25.469974999999998</v>
      </c>
      <c r="AR11" s="498">
        <f t="shared" si="13"/>
        <v>28.347974999999995</v>
      </c>
      <c r="AS11" s="268">
        <f t="shared" si="14"/>
        <v>31.225974999999995</v>
      </c>
      <c r="AT11" s="268">
        <f t="shared" si="51"/>
        <v>34.103974999999991</v>
      </c>
      <c r="AU11" s="268">
        <f t="shared" si="52"/>
        <v>36.981974999999991</v>
      </c>
      <c r="AV11" s="554">
        <f t="shared" si="15"/>
        <v>15.399999999999999</v>
      </c>
      <c r="AW11" s="267">
        <f t="shared" si="16"/>
        <v>23.899053124999998</v>
      </c>
      <c r="AX11" s="268">
        <f t="shared" si="17"/>
        <v>26.057553124999998</v>
      </c>
      <c r="AY11" s="268">
        <f t="shared" si="18"/>
        <v>28.935553124999998</v>
      </c>
      <c r="AZ11" s="269">
        <f t="shared" si="19"/>
        <v>31.813553124999999</v>
      </c>
      <c r="BA11" s="269">
        <f t="shared" si="53"/>
        <v>32.591553124999997</v>
      </c>
      <c r="BB11" s="269">
        <f t="shared" si="54"/>
        <v>35.46955312499999</v>
      </c>
      <c r="BC11" s="554">
        <f t="shared" si="20"/>
        <v>14.7</v>
      </c>
      <c r="BD11" s="267">
        <f t="shared" si="55"/>
        <v>21.061579166666665</v>
      </c>
      <c r="BE11" s="268">
        <f t="shared" si="56"/>
        <v>23.220079166666665</v>
      </c>
      <c r="BF11" s="268">
        <f t="shared" si="21"/>
        <v>26.098079166666665</v>
      </c>
      <c r="BG11" s="269">
        <f t="shared" si="22"/>
        <v>28.976079166666665</v>
      </c>
      <c r="BH11" s="269">
        <f t="shared" si="57"/>
        <v>31.854079166666661</v>
      </c>
      <c r="BI11" s="269">
        <f t="shared" si="58"/>
        <v>34.732079166666665</v>
      </c>
      <c r="BJ11" s="554">
        <f t="shared" si="23"/>
        <v>14.35</v>
      </c>
      <c r="BK11" s="267">
        <f t="shared" si="59"/>
        <v>20.67410520833333</v>
      </c>
      <c r="BL11" s="268">
        <f t="shared" si="60"/>
        <v>22.832605208333334</v>
      </c>
      <c r="BM11" s="268">
        <f t="shared" si="61"/>
        <v>25.71060520833333</v>
      </c>
      <c r="BN11" s="270">
        <f t="shared" si="62"/>
        <v>28.588605208333327</v>
      </c>
      <c r="BO11" s="270">
        <f t="shared" si="63"/>
        <v>31.466605208333327</v>
      </c>
      <c r="BP11" s="270">
        <f t="shared" si="64"/>
        <v>34.344605208333327</v>
      </c>
      <c r="BQ11" s="554">
        <f t="shared" si="65"/>
        <v>14</v>
      </c>
      <c r="BR11" s="267">
        <f t="shared" si="66"/>
        <v>20.324105208333332</v>
      </c>
      <c r="BS11" s="268">
        <f t="shared" si="67"/>
        <v>22.482605208333332</v>
      </c>
      <c r="BT11" s="268">
        <f t="shared" si="68"/>
        <v>25.360605208333332</v>
      </c>
      <c r="BU11" s="270">
        <f t="shared" si="69"/>
        <v>28.238605208333329</v>
      </c>
      <c r="BV11" s="270">
        <f t="shared" si="70"/>
        <v>31.116605208333329</v>
      </c>
      <c r="BW11" s="270">
        <f t="shared" si="71"/>
        <v>33.994605208333326</v>
      </c>
    </row>
    <row r="12" spans="1:75" x14ac:dyDescent="0.3">
      <c r="A12" s="293" t="s">
        <v>244</v>
      </c>
      <c r="B12" s="364">
        <v>14</v>
      </c>
      <c r="C12" s="266">
        <f t="shared" si="24"/>
        <v>29</v>
      </c>
      <c r="D12" s="266">
        <f t="shared" si="25"/>
        <v>21.5</v>
      </c>
      <c r="E12" s="266">
        <f t="shared" si="26"/>
        <v>19</v>
      </c>
      <c r="F12" s="266">
        <f t="shared" si="27"/>
        <v>17</v>
      </c>
      <c r="G12" s="266">
        <f t="shared" si="28"/>
        <v>16.5</v>
      </c>
      <c r="H12" s="266">
        <f t="shared" si="29"/>
        <v>15.5</v>
      </c>
      <c r="I12" s="266">
        <f t="shared" si="30"/>
        <v>15</v>
      </c>
      <c r="J12" s="266">
        <f t="shared" si="31"/>
        <v>14.75</v>
      </c>
      <c r="K12" s="266">
        <f t="shared" si="32"/>
        <v>14.5</v>
      </c>
      <c r="L12" s="361">
        <v>1.4</v>
      </c>
      <c r="M12" s="549">
        <f t="shared" si="0"/>
        <v>40.599999999999994</v>
      </c>
      <c r="N12" s="300">
        <f t="shared" si="1"/>
        <v>52.282881249999996</v>
      </c>
      <c r="O12" s="268">
        <f t="shared" si="33"/>
        <v>54.441381249999992</v>
      </c>
      <c r="P12" s="268">
        <f t="shared" si="34"/>
        <v>57.319381249999992</v>
      </c>
      <c r="Q12" s="498">
        <f t="shared" si="2"/>
        <v>60.197381249999985</v>
      </c>
      <c r="R12" s="268">
        <f t="shared" si="35"/>
        <v>63.075381249999992</v>
      </c>
      <c r="S12" s="268">
        <f t="shared" si="36"/>
        <v>65.953381249999978</v>
      </c>
      <c r="T12" s="554">
        <f t="shared" si="3"/>
        <v>30.099999999999998</v>
      </c>
      <c r="U12" s="267">
        <f t="shared" si="37"/>
        <v>39.084756249999998</v>
      </c>
      <c r="V12" s="268">
        <f t="shared" si="38"/>
        <v>41.243256249999995</v>
      </c>
      <c r="W12" s="498">
        <f t="shared" si="4"/>
        <v>44.121256249999995</v>
      </c>
      <c r="X12" s="268">
        <f t="shared" si="5"/>
        <v>46.999256249999988</v>
      </c>
      <c r="Y12" s="268">
        <f t="shared" si="39"/>
        <v>49.877256249999995</v>
      </c>
      <c r="Z12" s="268">
        <f t="shared" si="40"/>
        <v>52.755256249999988</v>
      </c>
      <c r="AA12" s="554">
        <f t="shared" si="6"/>
        <v>26.599999999999998</v>
      </c>
      <c r="AB12" s="267">
        <f t="shared" si="41"/>
        <v>33.78600625</v>
      </c>
      <c r="AC12" s="268">
        <f t="shared" si="42"/>
        <v>35.944506249999996</v>
      </c>
      <c r="AD12" s="498">
        <f t="shared" si="7"/>
        <v>38.822506249999996</v>
      </c>
      <c r="AE12" s="268">
        <f t="shared" si="8"/>
        <v>41.700506249999997</v>
      </c>
      <c r="AF12" s="268">
        <f t="shared" si="43"/>
        <v>44.57850624999999</v>
      </c>
      <c r="AG12" s="268">
        <f t="shared" si="44"/>
        <v>47.45650624999999</v>
      </c>
      <c r="AH12" s="554">
        <f t="shared" si="9"/>
        <v>23.799999999999997</v>
      </c>
      <c r="AI12" s="267">
        <f t="shared" si="45"/>
        <v>30.536318749999992</v>
      </c>
      <c r="AJ12" s="268">
        <f t="shared" si="46"/>
        <v>32.694818749999996</v>
      </c>
      <c r="AK12" s="498">
        <f t="shared" si="10"/>
        <v>35.572818749999996</v>
      </c>
      <c r="AL12" s="268">
        <f t="shared" si="11"/>
        <v>38.450818749999996</v>
      </c>
      <c r="AM12" s="268">
        <f t="shared" si="47"/>
        <v>41.328818749999996</v>
      </c>
      <c r="AN12" s="268">
        <f t="shared" si="48"/>
        <v>44.206818749999996</v>
      </c>
      <c r="AO12" s="554">
        <f t="shared" si="12"/>
        <v>23.099999999999998</v>
      </c>
      <c r="AP12" s="267">
        <f t="shared" si="49"/>
        <v>29.611474999999995</v>
      </c>
      <c r="AQ12" s="268">
        <f t="shared" si="50"/>
        <v>31.769974999999995</v>
      </c>
      <c r="AR12" s="498">
        <f t="shared" si="13"/>
        <v>34.647974999999995</v>
      </c>
      <c r="AS12" s="268">
        <f t="shared" si="14"/>
        <v>37.525974999999995</v>
      </c>
      <c r="AT12" s="268">
        <f t="shared" si="51"/>
        <v>40.403974999999988</v>
      </c>
      <c r="AU12" s="268">
        <f t="shared" si="52"/>
        <v>43.281974999999989</v>
      </c>
      <c r="AV12" s="554">
        <f t="shared" si="15"/>
        <v>21.7</v>
      </c>
      <c r="AW12" s="267">
        <f t="shared" si="16"/>
        <v>30.199053124999995</v>
      </c>
      <c r="AX12" s="268">
        <f t="shared" si="17"/>
        <v>32.357553124999995</v>
      </c>
      <c r="AY12" s="268">
        <f t="shared" si="18"/>
        <v>35.235553124999996</v>
      </c>
      <c r="AZ12" s="269">
        <f t="shared" si="19"/>
        <v>38.113553124999996</v>
      </c>
      <c r="BA12" s="269">
        <f t="shared" si="53"/>
        <v>38.891553125000002</v>
      </c>
      <c r="BB12" s="269">
        <f t="shared" si="54"/>
        <v>41.769553124999995</v>
      </c>
      <c r="BC12" s="554">
        <f t="shared" si="20"/>
        <v>21</v>
      </c>
      <c r="BD12" s="267">
        <f t="shared" si="55"/>
        <v>27.361579166666665</v>
      </c>
      <c r="BE12" s="268">
        <f t="shared" si="56"/>
        <v>29.520079166666665</v>
      </c>
      <c r="BF12" s="268">
        <f t="shared" si="21"/>
        <v>32.398079166666662</v>
      </c>
      <c r="BG12" s="269">
        <f t="shared" si="22"/>
        <v>35.276079166666662</v>
      </c>
      <c r="BH12" s="269">
        <f t="shared" si="57"/>
        <v>38.154079166666662</v>
      </c>
      <c r="BI12" s="269">
        <f t="shared" si="58"/>
        <v>41.032079166666662</v>
      </c>
      <c r="BJ12" s="554">
        <f t="shared" si="23"/>
        <v>20.65</v>
      </c>
      <c r="BK12" s="267">
        <f t="shared" si="59"/>
        <v>26.974105208333331</v>
      </c>
      <c r="BL12" s="268">
        <f t="shared" si="60"/>
        <v>29.132605208333331</v>
      </c>
      <c r="BM12" s="268">
        <f t="shared" si="61"/>
        <v>32.010605208333331</v>
      </c>
      <c r="BN12" s="270">
        <f t="shared" si="62"/>
        <v>34.888605208333331</v>
      </c>
      <c r="BO12" s="270">
        <f t="shared" si="63"/>
        <v>37.766605208333331</v>
      </c>
      <c r="BP12" s="270">
        <f t="shared" si="64"/>
        <v>40.644605208333324</v>
      </c>
      <c r="BQ12" s="554">
        <f t="shared" si="65"/>
        <v>20.299999999999997</v>
      </c>
      <c r="BR12" s="267">
        <f t="shared" si="66"/>
        <v>26.624105208333329</v>
      </c>
      <c r="BS12" s="268">
        <f t="shared" si="67"/>
        <v>28.782605208333329</v>
      </c>
      <c r="BT12" s="268">
        <f t="shared" si="68"/>
        <v>31.66060520833333</v>
      </c>
      <c r="BU12" s="270">
        <f t="shared" si="69"/>
        <v>34.538605208333323</v>
      </c>
      <c r="BV12" s="270">
        <f t="shared" si="70"/>
        <v>37.416605208333323</v>
      </c>
      <c r="BW12" s="270">
        <f t="shared" si="71"/>
        <v>40.294605208333323</v>
      </c>
    </row>
    <row r="13" spans="1:75" x14ac:dyDescent="0.3">
      <c r="A13" s="297" t="s">
        <v>283</v>
      </c>
      <c r="B13" s="364">
        <v>2</v>
      </c>
      <c r="C13" s="266">
        <f t="shared" si="24"/>
        <v>17</v>
      </c>
      <c r="D13" s="266">
        <f t="shared" si="25"/>
        <v>9.5</v>
      </c>
      <c r="E13" s="266">
        <f t="shared" si="26"/>
        <v>7</v>
      </c>
      <c r="F13" s="266">
        <f t="shared" si="27"/>
        <v>5</v>
      </c>
      <c r="G13" s="266">
        <f t="shared" si="28"/>
        <v>4.5</v>
      </c>
      <c r="H13" s="266">
        <f t="shared" si="29"/>
        <v>3.5</v>
      </c>
      <c r="I13" s="266">
        <f t="shared" si="30"/>
        <v>3</v>
      </c>
      <c r="J13" s="266">
        <f t="shared" si="31"/>
        <v>2.75</v>
      </c>
      <c r="K13" s="266">
        <f t="shared" si="32"/>
        <v>2.5</v>
      </c>
      <c r="L13" s="361">
        <v>1.4</v>
      </c>
      <c r="M13" s="549">
        <f t="shared" si="0"/>
        <v>23.799999999999997</v>
      </c>
      <c r="N13" s="300">
        <f t="shared" si="1"/>
        <v>35.482881249999998</v>
      </c>
      <c r="O13" s="268">
        <f t="shared" si="33"/>
        <v>37.641381249999995</v>
      </c>
      <c r="P13" s="268">
        <f t="shared" si="34"/>
        <v>40.519381249999995</v>
      </c>
      <c r="Q13" s="498">
        <f t="shared" si="2"/>
        <v>43.397381249999988</v>
      </c>
      <c r="R13" s="268">
        <f t="shared" si="35"/>
        <v>46.275381249999995</v>
      </c>
      <c r="S13" s="268">
        <f t="shared" si="36"/>
        <v>49.153381249999981</v>
      </c>
      <c r="T13" s="554">
        <f t="shared" si="3"/>
        <v>13.299999999999999</v>
      </c>
      <c r="U13" s="267">
        <f t="shared" si="37"/>
        <v>22.284756249999997</v>
      </c>
      <c r="V13" s="268">
        <f t="shared" si="38"/>
        <v>24.443256249999997</v>
      </c>
      <c r="W13" s="498">
        <f t="shared" si="4"/>
        <v>27.321256249999998</v>
      </c>
      <c r="X13" s="268">
        <f t="shared" si="5"/>
        <v>30.199256249999991</v>
      </c>
      <c r="Y13" s="268">
        <f t="shared" si="39"/>
        <v>33.077256249999998</v>
      </c>
      <c r="Z13" s="268">
        <f t="shared" si="40"/>
        <v>35.955256249999991</v>
      </c>
      <c r="AA13" s="554">
        <f t="shared" si="6"/>
        <v>9.7999999999999989</v>
      </c>
      <c r="AB13" s="267">
        <f t="shared" si="41"/>
        <v>16.986006249999996</v>
      </c>
      <c r="AC13" s="268">
        <f t="shared" si="42"/>
        <v>19.144506249999999</v>
      </c>
      <c r="AD13" s="498">
        <f t="shared" si="7"/>
        <v>22.022506249999999</v>
      </c>
      <c r="AE13" s="268">
        <f t="shared" si="8"/>
        <v>24.900506249999999</v>
      </c>
      <c r="AF13" s="268">
        <f t="shared" si="43"/>
        <v>27.778506249999992</v>
      </c>
      <c r="AG13" s="268">
        <f t="shared" si="44"/>
        <v>30.656506249999993</v>
      </c>
      <c r="AH13" s="554">
        <f t="shared" si="9"/>
        <v>7</v>
      </c>
      <c r="AI13" s="267">
        <f t="shared" si="45"/>
        <v>13.736318749999997</v>
      </c>
      <c r="AJ13" s="268">
        <f t="shared" si="46"/>
        <v>15.894818749999999</v>
      </c>
      <c r="AK13" s="498">
        <f t="shared" si="10"/>
        <v>18.772818749999999</v>
      </c>
      <c r="AL13" s="268">
        <f t="shared" si="11"/>
        <v>21.650818749999996</v>
      </c>
      <c r="AM13" s="268">
        <f t="shared" si="47"/>
        <v>24.528818749999996</v>
      </c>
      <c r="AN13" s="268">
        <f t="shared" si="48"/>
        <v>27.406818749999996</v>
      </c>
      <c r="AO13" s="554">
        <f t="shared" si="12"/>
        <v>6.3</v>
      </c>
      <c r="AP13" s="267">
        <f t="shared" si="49"/>
        <v>12.811474999999998</v>
      </c>
      <c r="AQ13" s="268">
        <f t="shared" si="50"/>
        <v>14.969974999999998</v>
      </c>
      <c r="AR13" s="498">
        <f t="shared" si="13"/>
        <v>17.847974999999998</v>
      </c>
      <c r="AS13" s="268">
        <f t="shared" si="14"/>
        <v>20.725974999999998</v>
      </c>
      <c r="AT13" s="268">
        <f t="shared" si="51"/>
        <v>23.603974999999995</v>
      </c>
      <c r="AU13" s="268">
        <f t="shared" si="52"/>
        <v>26.481974999999995</v>
      </c>
      <c r="AV13" s="554">
        <f t="shared" si="15"/>
        <v>4.8999999999999995</v>
      </c>
      <c r="AW13" s="267">
        <f t="shared" si="16"/>
        <v>13.399053124999998</v>
      </c>
      <c r="AX13" s="268">
        <f t="shared" si="17"/>
        <v>15.557553124999998</v>
      </c>
      <c r="AY13" s="268">
        <f t="shared" si="18"/>
        <v>18.435553124999998</v>
      </c>
      <c r="AZ13" s="269">
        <f t="shared" si="19"/>
        <v>21.313553124999999</v>
      </c>
      <c r="BA13" s="269">
        <f t="shared" si="53"/>
        <v>22.091553124999997</v>
      </c>
      <c r="BB13" s="269">
        <f t="shared" si="54"/>
        <v>24.969553124999994</v>
      </c>
      <c r="BC13" s="554">
        <f t="shared" si="20"/>
        <v>4.1999999999999993</v>
      </c>
      <c r="BD13" s="267">
        <f t="shared" si="55"/>
        <v>10.561579166666665</v>
      </c>
      <c r="BE13" s="268">
        <f t="shared" si="56"/>
        <v>12.720079166666665</v>
      </c>
      <c r="BF13" s="268">
        <f t="shared" si="21"/>
        <v>15.598079166666665</v>
      </c>
      <c r="BG13" s="269">
        <f t="shared" si="22"/>
        <v>18.476079166666665</v>
      </c>
      <c r="BH13" s="269">
        <f t="shared" si="57"/>
        <v>21.354079166666661</v>
      </c>
      <c r="BI13" s="269">
        <f t="shared" si="58"/>
        <v>24.232079166666662</v>
      </c>
      <c r="BJ13" s="554">
        <f t="shared" si="23"/>
        <v>3.8499999999999996</v>
      </c>
      <c r="BK13" s="267">
        <f t="shared" si="59"/>
        <v>10.174105208333332</v>
      </c>
      <c r="BL13" s="268">
        <f t="shared" si="60"/>
        <v>12.332605208333332</v>
      </c>
      <c r="BM13" s="268">
        <f t="shared" si="61"/>
        <v>15.21060520833333</v>
      </c>
      <c r="BN13" s="270">
        <f t="shared" si="62"/>
        <v>18.088605208333327</v>
      </c>
      <c r="BO13" s="270">
        <f t="shared" si="63"/>
        <v>20.966605208333327</v>
      </c>
      <c r="BP13" s="270">
        <f t="shared" si="64"/>
        <v>23.844605208333327</v>
      </c>
      <c r="BQ13" s="554">
        <f t="shared" si="65"/>
        <v>3.5</v>
      </c>
      <c r="BR13" s="267">
        <f t="shared" si="66"/>
        <v>9.8241052083333322</v>
      </c>
      <c r="BS13" s="268">
        <f t="shared" si="67"/>
        <v>11.982605208333332</v>
      </c>
      <c r="BT13" s="268">
        <f t="shared" si="68"/>
        <v>14.860605208333331</v>
      </c>
      <c r="BU13" s="270">
        <f t="shared" si="69"/>
        <v>17.738605208333329</v>
      </c>
      <c r="BV13" s="270">
        <f t="shared" si="70"/>
        <v>20.616605208333329</v>
      </c>
      <c r="BW13" s="270">
        <f t="shared" si="71"/>
        <v>23.494605208333326</v>
      </c>
    </row>
    <row r="14" spans="1:75" x14ac:dyDescent="0.3">
      <c r="A14" s="232" t="s">
        <v>284</v>
      </c>
      <c r="B14" s="364">
        <v>4</v>
      </c>
      <c r="C14" s="266">
        <f t="shared" si="24"/>
        <v>19</v>
      </c>
      <c r="D14" s="266">
        <f t="shared" si="25"/>
        <v>11.5</v>
      </c>
      <c r="E14" s="266">
        <f t="shared" si="26"/>
        <v>9</v>
      </c>
      <c r="F14" s="266">
        <f t="shared" si="27"/>
        <v>7</v>
      </c>
      <c r="G14" s="266">
        <f t="shared" si="28"/>
        <v>6.5</v>
      </c>
      <c r="H14" s="266">
        <f t="shared" si="29"/>
        <v>5.5</v>
      </c>
      <c r="I14" s="266">
        <f t="shared" si="30"/>
        <v>5</v>
      </c>
      <c r="J14" s="266">
        <f t="shared" si="31"/>
        <v>4.75</v>
      </c>
      <c r="K14" s="266">
        <f t="shared" si="32"/>
        <v>4.5</v>
      </c>
      <c r="L14" s="361">
        <v>1.4</v>
      </c>
      <c r="M14" s="549">
        <f t="shared" si="0"/>
        <v>26.599999999999998</v>
      </c>
      <c r="N14" s="300">
        <f t="shared" si="1"/>
        <v>38.282881249999996</v>
      </c>
      <c r="O14" s="268">
        <f t="shared" si="33"/>
        <v>40.441381249999992</v>
      </c>
      <c r="P14" s="268">
        <f t="shared" si="34"/>
        <v>43.319381249999992</v>
      </c>
      <c r="Q14" s="498">
        <f t="shared" si="2"/>
        <v>46.197381249999992</v>
      </c>
      <c r="R14" s="268">
        <f t="shared" si="35"/>
        <v>49.075381249999992</v>
      </c>
      <c r="S14" s="268">
        <f t="shared" si="36"/>
        <v>51.953381249999985</v>
      </c>
      <c r="T14" s="554">
        <f t="shared" si="3"/>
        <v>16.099999999999998</v>
      </c>
      <c r="U14" s="267">
        <f t="shared" si="37"/>
        <v>25.084756249999998</v>
      </c>
      <c r="V14" s="268">
        <f t="shared" si="38"/>
        <v>27.243256249999995</v>
      </c>
      <c r="W14" s="498">
        <f t="shared" si="4"/>
        <v>30.121256249999995</v>
      </c>
      <c r="X14" s="268">
        <f t="shared" si="5"/>
        <v>32.999256249999988</v>
      </c>
      <c r="Y14" s="268">
        <f t="shared" si="39"/>
        <v>35.877256249999995</v>
      </c>
      <c r="Z14" s="268">
        <f t="shared" si="40"/>
        <v>38.755256249999988</v>
      </c>
      <c r="AA14" s="554">
        <f t="shared" si="6"/>
        <v>12.6</v>
      </c>
      <c r="AB14" s="267">
        <f t="shared" si="41"/>
        <v>19.78600625</v>
      </c>
      <c r="AC14" s="268">
        <f t="shared" si="42"/>
        <v>21.944506249999996</v>
      </c>
      <c r="AD14" s="498">
        <f t="shared" si="7"/>
        <v>24.822506249999996</v>
      </c>
      <c r="AE14" s="268">
        <f t="shared" si="8"/>
        <v>27.700506249999997</v>
      </c>
      <c r="AF14" s="268">
        <f t="shared" si="43"/>
        <v>30.578506249999997</v>
      </c>
      <c r="AG14" s="268">
        <f t="shared" si="44"/>
        <v>33.456506249999997</v>
      </c>
      <c r="AH14" s="554">
        <f t="shared" si="9"/>
        <v>9.7999999999999989</v>
      </c>
      <c r="AI14" s="267">
        <f t="shared" si="45"/>
        <v>16.536318749999996</v>
      </c>
      <c r="AJ14" s="268">
        <f t="shared" si="46"/>
        <v>18.694818749999996</v>
      </c>
      <c r="AK14" s="498">
        <f t="shared" si="10"/>
        <v>21.572818749999996</v>
      </c>
      <c r="AL14" s="268">
        <f t="shared" si="11"/>
        <v>24.450818749999996</v>
      </c>
      <c r="AM14" s="268">
        <f t="shared" si="47"/>
        <v>27.328818749999996</v>
      </c>
      <c r="AN14" s="268">
        <f t="shared" si="48"/>
        <v>30.206818749999996</v>
      </c>
      <c r="AO14" s="554">
        <f t="shared" si="12"/>
        <v>9.1</v>
      </c>
      <c r="AP14" s="267">
        <f t="shared" si="49"/>
        <v>15.611474999999999</v>
      </c>
      <c r="AQ14" s="268">
        <f t="shared" si="50"/>
        <v>17.769974999999999</v>
      </c>
      <c r="AR14" s="498">
        <f t="shared" si="13"/>
        <v>20.647974999999995</v>
      </c>
      <c r="AS14" s="268">
        <f t="shared" si="14"/>
        <v>23.525974999999995</v>
      </c>
      <c r="AT14" s="268">
        <f t="shared" si="51"/>
        <v>26.403974999999996</v>
      </c>
      <c r="AU14" s="268">
        <f t="shared" si="52"/>
        <v>29.281974999999996</v>
      </c>
      <c r="AV14" s="554">
        <f t="shared" si="15"/>
        <v>7.6999999999999993</v>
      </c>
      <c r="AW14" s="267">
        <f t="shared" si="16"/>
        <v>16.199053124999999</v>
      </c>
      <c r="AX14" s="268">
        <f t="shared" si="17"/>
        <v>18.357553124999995</v>
      </c>
      <c r="AY14" s="268">
        <f t="shared" si="18"/>
        <v>21.235553124999996</v>
      </c>
      <c r="AZ14" s="269">
        <f t="shared" si="19"/>
        <v>24.113553124999996</v>
      </c>
      <c r="BA14" s="269">
        <f t="shared" si="53"/>
        <v>24.891553124999998</v>
      </c>
      <c r="BB14" s="269">
        <f t="shared" si="54"/>
        <v>27.769553124999995</v>
      </c>
      <c r="BC14" s="554">
        <f t="shared" si="20"/>
        <v>7</v>
      </c>
      <c r="BD14" s="267">
        <f t="shared" si="55"/>
        <v>13.361579166666665</v>
      </c>
      <c r="BE14" s="268">
        <f t="shared" si="56"/>
        <v>15.520079166666665</v>
      </c>
      <c r="BF14" s="268">
        <f t="shared" si="21"/>
        <v>18.398079166666665</v>
      </c>
      <c r="BG14" s="269">
        <f t="shared" si="22"/>
        <v>21.276079166666666</v>
      </c>
      <c r="BH14" s="269">
        <f t="shared" si="57"/>
        <v>24.154079166666662</v>
      </c>
      <c r="BI14" s="269">
        <f t="shared" si="58"/>
        <v>27.032079166666662</v>
      </c>
      <c r="BJ14" s="554">
        <f t="shared" si="23"/>
        <v>6.6499999999999995</v>
      </c>
      <c r="BK14" s="267">
        <f t="shared" si="59"/>
        <v>12.974105208333331</v>
      </c>
      <c r="BL14" s="268">
        <f t="shared" si="60"/>
        <v>15.132605208333331</v>
      </c>
      <c r="BM14" s="268">
        <f t="shared" si="61"/>
        <v>18.010605208333331</v>
      </c>
      <c r="BN14" s="270">
        <f t="shared" si="62"/>
        <v>20.888605208333328</v>
      </c>
      <c r="BO14" s="270">
        <f t="shared" si="63"/>
        <v>23.766605208333328</v>
      </c>
      <c r="BP14" s="270">
        <f t="shared" si="64"/>
        <v>26.644605208333324</v>
      </c>
      <c r="BQ14" s="554">
        <f t="shared" si="65"/>
        <v>6.3</v>
      </c>
      <c r="BR14" s="267">
        <f t="shared" si="66"/>
        <v>12.624105208333333</v>
      </c>
      <c r="BS14" s="268">
        <f t="shared" si="67"/>
        <v>14.782605208333333</v>
      </c>
      <c r="BT14" s="268">
        <f t="shared" si="68"/>
        <v>17.66060520833333</v>
      </c>
      <c r="BU14" s="270">
        <f t="shared" si="69"/>
        <v>20.53860520833333</v>
      </c>
      <c r="BV14" s="270">
        <f t="shared" si="70"/>
        <v>23.41660520833333</v>
      </c>
      <c r="BW14" s="270">
        <f t="shared" si="71"/>
        <v>26.294605208333326</v>
      </c>
    </row>
    <row r="15" spans="1:75" x14ac:dyDescent="0.3">
      <c r="A15" s="293" t="s">
        <v>285</v>
      </c>
      <c r="B15" s="364">
        <v>7</v>
      </c>
      <c r="C15" s="266">
        <f t="shared" si="24"/>
        <v>22</v>
      </c>
      <c r="D15" s="266">
        <f t="shared" si="25"/>
        <v>14.5</v>
      </c>
      <c r="E15" s="266">
        <f t="shared" si="26"/>
        <v>12</v>
      </c>
      <c r="F15" s="266">
        <f t="shared" si="27"/>
        <v>10</v>
      </c>
      <c r="G15" s="266">
        <f t="shared" si="28"/>
        <v>9.5</v>
      </c>
      <c r="H15" s="266">
        <f t="shared" si="29"/>
        <v>8.5</v>
      </c>
      <c r="I15" s="266">
        <f t="shared" si="30"/>
        <v>8</v>
      </c>
      <c r="J15" s="266">
        <f t="shared" si="31"/>
        <v>7.75</v>
      </c>
      <c r="K15" s="266">
        <f t="shared" si="32"/>
        <v>7.5</v>
      </c>
      <c r="L15" s="361">
        <v>1.4</v>
      </c>
      <c r="M15" s="549">
        <f t="shared" si="0"/>
        <v>30.799999999999997</v>
      </c>
      <c r="N15" s="300">
        <f>M15+N$5</f>
        <v>42.482881249999998</v>
      </c>
      <c r="O15" s="268">
        <f>M15+O$5</f>
        <v>44.641381249999995</v>
      </c>
      <c r="P15" s="268">
        <f>M15+P$5</f>
        <v>47.519381249999995</v>
      </c>
      <c r="Q15" s="498">
        <f t="shared" si="2"/>
        <v>50.397381249999988</v>
      </c>
      <c r="R15" s="268">
        <f t="shared" si="35"/>
        <v>53.275381249999995</v>
      </c>
      <c r="S15" s="268">
        <f t="shared" si="36"/>
        <v>56.153381249999981</v>
      </c>
      <c r="T15" s="554">
        <f t="shared" si="3"/>
        <v>20.299999999999997</v>
      </c>
      <c r="U15" s="267">
        <f>T15+U$5</f>
        <v>29.284756249999994</v>
      </c>
      <c r="V15" s="268">
        <f>T15+V$5</f>
        <v>31.443256249999994</v>
      </c>
      <c r="W15" s="498">
        <f t="shared" si="4"/>
        <v>34.32125624999999</v>
      </c>
      <c r="X15" s="268">
        <f t="shared" si="5"/>
        <v>37.199256249999991</v>
      </c>
      <c r="Y15" s="268">
        <f t="shared" si="39"/>
        <v>40.077256249999991</v>
      </c>
      <c r="Z15" s="268">
        <f t="shared" si="40"/>
        <v>42.955256249999991</v>
      </c>
      <c r="AA15" s="554">
        <f t="shared" si="6"/>
        <v>16.799999999999997</v>
      </c>
      <c r="AB15" s="267">
        <f>AA15+AB$5</f>
        <v>23.986006249999996</v>
      </c>
      <c r="AC15" s="268">
        <f>AA15+AC$5</f>
        <v>26.144506249999996</v>
      </c>
      <c r="AD15" s="498">
        <f t="shared" si="7"/>
        <v>29.022506249999996</v>
      </c>
      <c r="AE15" s="268">
        <f t="shared" si="8"/>
        <v>31.900506249999996</v>
      </c>
      <c r="AF15" s="268">
        <f t="shared" si="43"/>
        <v>34.778506249999992</v>
      </c>
      <c r="AG15" s="268">
        <f t="shared" si="44"/>
        <v>37.656506249999993</v>
      </c>
      <c r="AH15" s="554">
        <f t="shared" si="9"/>
        <v>14</v>
      </c>
      <c r="AI15" s="267">
        <f>AH15+AI$5</f>
        <v>20.736318749999995</v>
      </c>
      <c r="AJ15" s="268">
        <f>AH15+AJ$5</f>
        <v>22.894818749999999</v>
      </c>
      <c r="AK15" s="498">
        <f t="shared" si="10"/>
        <v>25.772818749999999</v>
      </c>
      <c r="AL15" s="268">
        <f t="shared" si="11"/>
        <v>28.650818749999996</v>
      </c>
      <c r="AM15" s="268">
        <f t="shared" si="47"/>
        <v>31.528818749999996</v>
      </c>
      <c r="AN15" s="268">
        <f t="shared" si="48"/>
        <v>34.406818749999999</v>
      </c>
      <c r="AO15" s="554">
        <f t="shared" si="12"/>
        <v>13.299999999999999</v>
      </c>
      <c r="AP15" s="267">
        <f>AO15+AP$5</f>
        <v>19.811474999999998</v>
      </c>
      <c r="AQ15" s="268">
        <f>AO15+AQ$5</f>
        <v>21.969974999999998</v>
      </c>
      <c r="AR15" s="498">
        <f t="shared" si="13"/>
        <v>24.847974999999998</v>
      </c>
      <c r="AS15" s="268">
        <f t="shared" si="14"/>
        <v>27.725974999999998</v>
      </c>
      <c r="AT15" s="268">
        <f t="shared" si="51"/>
        <v>30.603974999999991</v>
      </c>
      <c r="AU15" s="268">
        <f t="shared" si="52"/>
        <v>33.481974999999991</v>
      </c>
      <c r="AV15" s="554">
        <f t="shared" si="15"/>
        <v>11.899999999999999</v>
      </c>
      <c r="AW15" s="267">
        <f t="shared" si="16"/>
        <v>20.399053124999998</v>
      </c>
      <c r="AX15" s="268">
        <f t="shared" si="17"/>
        <v>22.557553124999998</v>
      </c>
      <c r="AY15" s="268">
        <f t="shared" si="18"/>
        <v>25.435553124999998</v>
      </c>
      <c r="AZ15" s="269">
        <f t="shared" si="19"/>
        <v>28.313553124999999</v>
      </c>
      <c r="BA15" s="269">
        <f t="shared" si="53"/>
        <v>29.091553124999997</v>
      </c>
      <c r="BB15" s="269">
        <f t="shared" si="54"/>
        <v>31.969553124999994</v>
      </c>
      <c r="BC15" s="554">
        <f t="shared" si="20"/>
        <v>11.2</v>
      </c>
      <c r="BD15" s="267">
        <f>BC15+BD$5</f>
        <v>17.561579166666665</v>
      </c>
      <c r="BE15" s="268">
        <f>BC15+BE$5</f>
        <v>19.720079166666665</v>
      </c>
      <c r="BF15" s="268">
        <f t="shared" si="21"/>
        <v>22.598079166666665</v>
      </c>
      <c r="BG15" s="269">
        <f t="shared" si="22"/>
        <v>25.476079166666665</v>
      </c>
      <c r="BH15" s="269">
        <f t="shared" si="57"/>
        <v>28.354079166666661</v>
      </c>
      <c r="BI15" s="269">
        <f t="shared" si="58"/>
        <v>31.232079166666662</v>
      </c>
      <c r="BJ15" s="554">
        <f t="shared" si="23"/>
        <v>10.85</v>
      </c>
      <c r="BK15" s="267">
        <f>BJ15+BK$5</f>
        <v>17.17410520833333</v>
      </c>
      <c r="BL15" s="268">
        <f>BJ15+BL$5</f>
        <v>19.332605208333334</v>
      </c>
      <c r="BM15" s="268">
        <f>BJ15+BM$5</f>
        <v>22.21060520833333</v>
      </c>
      <c r="BN15" s="270">
        <f>BJ15+BN$5</f>
        <v>25.088605208333327</v>
      </c>
      <c r="BO15" s="270">
        <f t="shared" si="63"/>
        <v>27.966605208333327</v>
      </c>
      <c r="BP15" s="270">
        <f t="shared" si="64"/>
        <v>30.844605208333327</v>
      </c>
      <c r="BQ15" s="554">
        <f t="shared" si="65"/>
        <v>10.5</v>
      </c>
      <c r="BR15" s="267">
        <f>BQ15+BR$5</f>
        <v>16.824105208333332</v>
      </c>
      <c r="BS15" s="268">
        <f>BQ15+BS$5</f>
        <v>18.982605208333332</v>
      </c>
      <c r="BT15" s="268">
        <f>BQ15+BT$5</f>
        <v>21.860605208333332</v>
      </c>
      <c r="BU15" s="270">
        <f>BQ15+BU$5</f>
        <v>24.738605208333329</v>
      </c>
      <c r="BV15" s="270">
        <f t="shared" si="70"/>
        <v>27.616605208333329</v>
      </c>
      <c r="BW15" s="270">
        <f t="shared" si="71"/>
        <v>30.494605208333326</v>
      </c>
    </row>
    <row r="16" spans="1:75" ht="15" thickBot="1" x14ac:dyDescent="0.35">
      <c r="A16" s="298" t="s">
        <v>286</v>
      </c>
      <c r="B16" s="366">
        <v>50</v>
      </c>
      <c r="C16" s="303">
        <f t="shared" si="24"/>
        <v>65</v>
      </c>
      <c r="D16" s="303">
        <f t="shared" si="25"/>
        <v>57.5</v>
      </c>
      <c r="E16" s="303">
        <f t="shared" si="26"/>
        <v>55</v>
      </c>
      <c r="F16" s="266">
        <f t="shared" si="27"/>
        <v>53</v>
      </c>
      <c r="G16" s="266">
        <f t="shared" si="28"/>
        <v>52.5</v>
      </c>
      <c r="H16" s="303">
        <f t="shared" si="29"/>
        <v>51.5</v>
      </c>
      <c r="I16" s="303">
        <f t="shared" si="30"/>
        <v>51</v>
      </c>
      <c r="J16" s="303">
        <f t="shared" si="31"/>
        <v>50.75</v>
      </c>
      <c r="K16" s="266">
        <f t="shared" si="32"/>
        <v>50.5</v>
      </c>
      <c r="L16" s="362">
        <v>1.4</v>
      </c>
      <c r="M16" s="550">
        <f t="shared" si="0"/>
        <v>91</v>
      </c>
      <c r="N16" s="300">
        <f>M16+N$5</f>
        <v>102.68288124999999</v>
      </c>
      <c r="O16" s="268">
        <f>M16+O$5</f>
        <v>104.84138125</v>
      </c>
      <c r="P16" s="268">
        <f>M16+P$5</f>
        <v>107.71938125</v>
      </c>
      <c r="Q16" s="498">
        <f t="shared" si="2"/>
        <v>110.59738124999998</v>
      </c>
      <c r="R16" s="268">
        <f t="shared" si="35"/>
        <v>113.47538125</v>
      </c>
      <c r="S16" s="268">
        <f t="shared" si="36"/>
        <v>116.35338124999998</v>
      </c>
      <c r="T16" s="554">
        <f t="shared" si="3"/>
        <v>80.5</v>
      </c>
      <c r="U16" s="267">
        <f>T16+U$5</f>
        <v>89.484756250000004</v>
      </c>
      <c r="V16" s="268">
        <f>T16+V$5</f>
        <v>91.643256249999993</v>
      </c>
      <c r="W16" s="498">
        <f t="shared" si="4"/>
        <v>94.521256249999993</v>
      </c>
      <c r="X16" s="268">
        <f t="shared" si="5"/>
        <v>97.399256249999993</v>
      </c>
      <c r="Y16" s="268">
        <f t="shared" si="39"/>
        <v>100.27725624999999</v>
      </c>
      <c r="Z16" s="268">
        <f t="shared" si="40"/>
        <v>103.15525624999999</v>
      </c>
      <c r="AA16" s="554">
        <f t="shared" si="6"/>
        <v>77</v>
      </c>
      <c r="AB16" s="267">
        <f>AA16+AB$5</f>
        <v>84.186006249999991</v>
      </c>
      <c r="AC16" s="268">
        <f>AA16+AC$5</f>
        <v>86.344506249999995</v>
      </c>
      <c r="AD16" s="498">
        <f t="shared" si="7"/>
        <v>89.222506249999995</v>
      </c>
      <c r="AE16" s="268">
        <f t="shared" si="8"/>
        <v>92.100506249999995</v>
      </c>
      <c r="AF16" s="268">
        <f t="shared" si="43"/>
        <v>94.978506249999995</v>
      </c>
      <c r="AG16" s="268">
        <f t="shared" si="44"/>
        <v>97.856506249999995</v>
      </c>
      <c r="AH16" s="554">
        <f t="shared" si="9"/>
        <v>74.199999999999989</v>
      </c>
      <c r="AI16" s="267">
        <f>AH16+AI$5</f>
        <v>80.936318749999984</v>
      </c>
      <c r="AJ16" s="268">
        <f>AH16+AJ$5</f>
        <v>83.094818749999988</v>
      </c>
      <c r="AK16" s="498">
        <f t="shared" si="10"/>
        <v>85.972818749999988</v>
      </c>
      <c r="AL16" s="268">
        <f t="shared" si="11"/>
        <v>88.850818749999988</v>
      </c>
      <c r="AM16" s="268">
        <f t="shared" si="47"/>
        <v>91.728818749999988</v>
      </c>
      <c r="AN16" s="268">
        <f t="shared" si="48"/>
        <v>94.606818749999988</v>
      </c>
      <c r="AO16" s="554">
        <f t="shared" si="12"/>
        <v>73.5</v>
      </c>
      <c r="AP16" s="267">
        <f>AO16+AP$5</f>
        <v>80.011475000000004</v>
      </c>
      <c r="AQ16" s="268">
        <f>AO16+AQ$5</f>
        <v>82.169974999999994</v>
      </c>
      <c r="AR16" s="498">
        <f t="shared" si="13"/>
        <v>85.047974999999994</v>
      </c>
      <c r="AS16" s="268">
        <f t="shared" si="14"/>
        <v>87.925974999999994</v>
      </c>
      <c r="AT16" s="268">
        <f t="shared" si="51"/>
        <v>90.803974999999994</v>
      </c>
      <c r="AU16" s="268">
        <f t="shared" si="52"/>
        <v>93.681974999999994</v>
      </c>
      <c r="AV16" s="554">
        <f t="shared" si="15"/>
        <v>72.099999999999994</v>
      </c>
      <c r="AW16" s="267">
        <f t="shared" si="16"/>
        <v>80.599053124999983</v>
      </c>
      <c r="AX16" s="268">
        <f t="shared" si="17"/>
        <v>82.757553124999987</v>
      </c>
      <c r="AY16" s="268">
        <f t="shared" si="18"/>
        <v>85.635553124999987</v>
      </c>
      <c r="AZ16" s="269">
        <f t="shared" si="19"/>
        <v>88.513553124999987</v>
      </c>
      <c r="BA16" s="269">
        <f t="shared" si="53"/>
        <v>89.291553124999993</v>
      </c>
      <c r="BB16" s="269">
        <f t="shared" si="54"/>
        <v>92.169553124999993</v>
      </c>
      <c r="BC16" s="554">
        <f t="shared" si="20"/>
        <v>71.399999999999991</v>
      </c>
      <c r="BD16" s="267">
        <f>BC16+BD$5</f>
        <v>77.76157916666665</v>
      </c>
      <c r="BE16" s="268">
        <f>BC16+BE$5</f>
        <v>79.920079166666653</v>
      </c>
      <c r="BF16" s="268">
        <f t="shared" si="21"/>
        <v>82.798079166666653</v>
      </c>
      <c r="BG16" s="269">
        <f t="shared" si="22"/>
        <v>85.676079166666653</v>
      </c>
      <c r="BH16" s="269">
        <f t="shared" si="57"/>
        <v>88.554079166666654</v>
      </c>
      <c r="BI16" s="269">
        <f t="shared" si="58"/>
        <v>91.432079166666654</v>
      </c>
      <c r="BJ16" s="554">
        <f t="shared" si="23"/>
        <v>71.05</v>
      </c>
      <c r="BK16" s="267">
        <f>BJ16+BK$5</f>
        <v>77.374105208333333</v>
      </c>
      <c r="BL16" s="268">
        <f>BJ16+BL$5</f>
        <v>79.532605208333337</v>
      </c>
      <c r="BM16" s="268">
        <f>BJ16+BM$5</f>
        <v>82.410605208333322</v>
      </c>
      <c r="BN16" s="270">
        <f>BJ16+BN$5</f>
        <v>85.288605208333323</v>
      </c>
      <c r="BO16" s="270">
        <f t="shared" si="63"/>
        <v>88.166605208333323</v>
      </c>
      <c r="BP16" s="270">
        <f t="shared" si="64"/>
        <v>91.044605208333323</v>
      </c>
      <c r="BQ16" s="554">
        <f t="shared" si="65"/>
        <v>70.699999999999989</v>
      </c>
      <c r="BR16" s="267">
        <f>BQ16+BR$5</f>
        <v>77.024105208333324</v>
      </c>
      <c r="BS16" s="268">
        <f>BQ16+BS$5</f>
        <v>79.182605208333314</v>
      </c>
      <c r="BT16" s="268">
        <f>BQ16+BT$5</f>
        <v>82.060605208333314</v>
      </c>
      <c r="BU16" s="270">
        <f>BQ16+BU$5</f>
        <v>84.938605208333314</v>
      </c>
      <c r="BV16" s="270">
        <f t="shared" si="70"/>
        <v>87.816605208333314</v>
      </c>
      <c r="BW16" s="270">
        <f t="shared" si="71"/>
        <v>90.694605208333314</v>
      </c>
    </row>
    <row r="17" spans="1:75" x14ac:dyDescent="0.3">
      <c r="A17" s="296" t="s">
        <v>238</v>
      </c>
      <c r="B17" s="364">
        <v>8.35</v>
      </c>
      <c r="C17" s="266">
        <f>B17+C$2</f>
        <v>23.35</v>
      </c>
      <c r="D17" s="266">
        <f>B17+D$2</f>
        <v>15.85</v>
      </c>
      <c r="E17" s="266">
        <f>B17+E$2</f>
        <v>13.35</v>
      </c>
      <c r="F17" s="266">
        <f>B17+F$2</f>
        <v>11.35</v>
      </c>
      <c r="G17" s="266">
        <f>B17+G$2</f>
        <v>10.85</v>
      </c>
      <c r="H17" s="266">
        <f>B17+H$2</f>
        <v>9.85</v>
      </c>
      <c r="I17" s="266">
        <f>B17+I$2</f>
        <v>9.35</v>
      </c>
      <c r="J17" s="266">
        <f>B17+J$2</f>
        <v>9.1</v>
      </c>
      <c r="K17" s="266">
        <f t="shared" si="32"/>
        <v>8.85</v>
      </c>
      <c r="L17" s="361">
        <v>1.4</v>
      </c>
      <c r="M17" s="549">
        <f t="shared" si="0"/>
        <v>32.69</v>
      </c>
      <c r="N17" s="300">
        <f t="shared" ref="N17:N25" si="72">M17+N$5</f>
        <v>44.372881249999999</v>
      </c>
      <c r="O17" s="268">
        <f>M17+O$5</f>
        <v>46.531381249999995</v>
      </c>
      <c r="P17" s="268">
        <f>M17+P$5</f>
        <v>49.409381249999996</v>
      </c>
      <c r="Q17" s="498">
        <f t="shared" ref="Q17:Q27" si="73">M17+Q$5</f>
        <v>52.287381249999989</v>
      </c>
      <c r="R17" s="268">
        <f>M17+R$5</f>
        <v>55.165381249999996</v>
      </c>
      <c r="S17" s="268">
        <f>M17+S$5</f>
        <v>58.043381249999982</v>
      </c>
      <c r="T17" s="554">
        <f t="shared" si="3"/>
        <v>22.189999999999998</v>
      </c>
      <c r="U17" s="267">
        <f>T17+U$5</f>
        <v>31.174756249999994</v>
      </c>
      <c r="V17" s="268">
        <f>T17+V$5</f>
        <v>33.333256249999991</v>
      </c>
      <c r="W17" s="498">
        <f t="shared" ref="W17:W27" si="74">T17+W$5</f>
        <v>36.211256249999991</v>
      </c>
      <c r="X17" s="268">
        <f t="shared" ref="X17:X27" si="75">T17+X$5</f>
        <v>39.089256249999991</v>
      </c>
      <c r="Y17" s="268">
        <f>T17+Y$5</f>
        <v>41.967256249999991</v>
      </c>
      <c r="Z17" s="268">
        <f>T17+Z$5</f>
        <v>44.845256249999991</v>
      </c>
      <c r="AA17" s="554">
        <f t="shared" si="6"/>
        <v>18.689999999999998</v>
      </c>
      <c r="AB17" s="267">
        <f>AA17+AB$5</f>
        <v>25.876006249999996</v>
      </c>
      <c r="AC17" s="268">
        <f>AA17+AC$5</f>
        <v>28.034506249999996</v>
      </c>
      <c r="AD17" s="498">
        <f t="shared" ref="AD17:AD27" si="76">AA17+AD$5</f>
        <v>30.912506249999996</v>
      </c>
      <c r="AE17" s="268">
        <f t="shared" ref="AE17:AE27" si="77">AA17+AE$5</f>
        <v>33.790506249999993</v>
      </c>
      <c r="AF17" s="268">
        <f>AA17+AF$5</f>
        <v>36.668506249999993</v>
      </c>
      <c r="AG17" s="268">
        <f>AA17+AG$5</f>
        <v>39.546506249999993</v>
      </c>
      <c r="AH17" s="554">
        <f t="shared" si="9"/>
        <v>15.889999999999999</v>
      </c>
      <c r="AI17" s="267">
        <f>AH17+AI$5</f>
        <v>22.626318749999996</v>
      </c>
      <c r="AJ17" s="268">
        <f>AH17+AJ$5</f>
        <v>24.784818749999999</v>
      </c>
      <c r="AK17" s="498">
        <f t="shared" ref="AK17:AK27" si="78">AH17+AK$5</f>
        <v>27.662818749999996</v>
      </c>
      <c r="AL17" s="268">
        <f t="shared" ref="AL17:AL27" si="79">AH17+AL$5</f>
        <v>30.540818749999993</v>
      </c>
      <c r="AM17" s="268">
        <f>AH17+AM$5</f>
        <v>33.418818749999993</v>
      </c>
      <c r="AN17" s="268">
        <f>AH17+AN$5</f>
        <v>36.296818749999993</v>
      </c>
      <c r="AO17" s="554">
        <f t="shared" si="12"/>
        <v>15.189999999999998</v>
      </c>
      <c r="AP17" s="267">
        <f>AO17+AP$5</f>
        <v>21.701474999999995</v>
      </c>
      <c r="AQ17" s="268">
        <f>AO17+AQ$5</f>
        <v>23.859974999999999</v>
      </c>
      <c r="AR17" s="498">
        <f t="shared" ref="AR17:AR27" si="80">AO17+AR$5</f>
        <v>26.737974999999995</v>
      </c>
      <c r="AS17" s="268">
        <f t="shared" ref="AS17:AS27" si="81">AO17+AS$5</f>
        <v>29.615974999999995</v>
      </c>
      <c r="AT17" s="268">
        <f>AO17+AT$5</f>
        <v>32.493974999999992</v>
      </c>
      <c r="AU17" s="268">
        <f>AO17+AU$5</f>
        <v>35.371974999999992</v>
      </c>
      <c r="AV17" s="554">
        <f t="shared" si="15"/>
        <v>13.79</v>
      </c>
      <c r="AW17" s="267">
        <f t="shared" ref="AW17:AW27" si="82">AH17+AW$5</f>
        <v>22.289053124999995</v>
      </c>
      <c r="AX17" s="268">
        <f t="shared" ref="AX17:AX27" si="83">AH17+AX$5</f>
        <v>24.447553124999999</v>
      </c>
      <c r="AY17" s="268">
        <f t="shared" ref="AY17:AY27" si="84">AH17+AY$5</f>
        <v>27.325553124999999</v>
      </c>
      <c r="AZ17" s="269">
        <f t="shared" ref="AZ17:AZ27" si="85">AH17+AZ$5</f>
        <v>30.203553124999996</v>
      </c>
      <c r="BA17" s="269">
        <f>AV17+BA$5</f>
        <v>30.981553124999998</v>
      </c>
      <c r="BB17" s="269">
        <f>AV17+BB$5</f>
        <v>33.859553124999991</v>
      </c>
      <c r="BC17" s="554">
        <f t="shared" si="20"/>
        <v>13.089999999999998</v>
      </c>
      <c r="BD17" s="267">
        <f>BC17+BD$5</f>
        <v>19.451579166666662</v>
      </c>
      <c r="BE17" s="268">
        <f>BC17+BE$5</f>
        <v>21.610079166666665</v>
      </c>
      <c r="BF17" s="268">
        <f t="shared" ref="BF17:BF27" si="86">BC17+BF$5</f>
        <v>24.488079166666665</v>
      </c>
      <c r="BG17" s="269">
        <f t="shared" ref="BG17:BG27" si="87">BC17+BG$5</f>
        <v>27.366079166666665</v>
      </c>
      <c r="BH17" s="269">
        <f>BC17+BH$5</f>
        <v>30.244079166666658</v>
      </c>
      <c r="BI17" s="269">
        <f>BC17+BI$5</f>
        <v>33.122079166666659</v>
      </c>
      <c r="BJ17" s="554">
        <f t="shared" si="23"/>
        <v>12.739999999999998</v>
      </c>
      <c r="BK17" s="267">
        <f>BJ17+BK$5</f>
        <v>19.064105208333331</v>
      </c>
      <c r="BL17" s="268">
        <f>BJ17+BL$5</f>
        <v>21.222605208333331</v>
      </c>
      <c r="BM17" s="268">
        <f>BJ17+BM$5</f>
        <v>24.100605208333327</v>
      </c>
      <c r="BN17" s="270">
        <f>BJ17+BN$5</f>
        <v>26.978605208333327</v>
      </c>
      <c r="BO17" s="270">
        <f>BJ17+BO$5</f>
        <v>29.856605208333328</v>
      </c>
      <c r="BP17" s="270">
        <f>BJ17+BP$5</f>
        <v>32.734605208333321</v>
      </c>
      <c r="BQ17" s="554">
        <f t="shared" si="65"/>
        <v>12.389999999999999</v>
      </c>
      <c r="BR17" s="267">
        <f>BQ17+BR$5</f>
        <v>18.714105208333329</v>
      </c>
      <c r="BS17" s="268">
        <f>BQ17+BS$5</f>
        <v>20.872605208333333</v>
      </c>
      <c r="BT17" s="268">
        <f>BQ17+BT$5</f>
        <v>23.750605208333329</v>
      </c>
      <c r="BU17" s="270">
        <f>BQ17+BU$5</f>
        <v>26.628605208333326</v>
      </c>
      <c r="BV17" s="270">
        <f>BQ17+BV$5</f>
        <v>29.506605208333326</v>
      </c>
      <c r="BW17" s="270">
        <f>BQ17+BW$5</f>
        <v>32.384605208333326</v>
      </c>
    </row>
    <row r="18" spans="1:75" x14ac:dyDescent="0.3">
      <c r="A18" s="232" t="s">
        <v>239</v>
      </c>
      <c r="B18" s="364">
        <v>2.36</v>
      </c>
      <c r="C18" s="266">
        <f t="shared" ref="C18:C27" si="88">B18+C$2</f>
        <v>17.36</v>
      </c>
      <c r="D18" s="266">
        <f t="shared" ref="D18:D27" si="89">B18+D$2</f>
        <v>9.86</v>
      </c>
      <c r="E18" s="266">
        <f t="shared" ref="E18:E27" si="90">B18+E$2</f>
        <v>7.3599999999999994</v>
      </c>
      <c r="F18" s="266">
        <f t="shared" ref="F18:F27" si="91">B18+F$2</f>
        <v>5.3599999999999994</v>
      </c>
      <c r="G18" s="266">
        <f t="shared" ref="G18:G27" si="92">B18+G$2</f>
        <v>4.8599999999999994</v>
      </c>
      <c r="H18" s="266">
        <f t="shared" ref="H18:H27" si="93">B18+H$2</f>
        <v>3.86</v>
      </c>
      <c r="I18" s="266">
        <f t="shared" ref="I18:I27" si="94">B18+I$2</f>
        <v>3.36</v>
      </c>
      <c r="J18" s="266">
        <f t="shared" ref="J18:J27" si="95">B18+J$2</f>
        <v>3.11</v>
      </c>
      <c r="K18" s="266">
        <f t="shared" si="32"/>
        <v>2.86</v>
      </c>
      <c r="L18" s="361">
        <v>1.4</v>
      </c>
      <c r="M18" s="549">
        <f t="shared" si="0"/>
        <v>24.303999999999998</v>
      </c>
      <c r="N18" s="300">
        <f t="shared" si="72"/>
        <v>35.986881249999996</v>
      </c>
      <c r="O18" s="268">
        <f t="shared" ref="O18:O25" si="96">M18+O$5</f>
        <v>38.145381249999993</v>
      </c>
      <c r="P18" s="268">
        <f t="shared" ref="P18:P25" si="97">M18+P$5</f>
        <v>41.023381249999993</v>
      </c>
      <c r="Q18" s="498">
        <f t="shared" si="73"/>
        <v>43.901381249999986</v>
      </c>
      <c r="R18" s="268">
        <f t="shared" ref="R18:R27" si="98">M18+R$5</f>
        <v>46.77938125</v>
      </c>
      <c r="S18" s="268">
        <f t="shared" ref="S18:S27" si="99">M18+S$5</f>
        <v>49.657381249999986</v>
      </c>
      <c r="T18" s="554">
        <f t="shared" si="3"/>
        <v>13.803999999999998</v>
      </c>
      <c r="U18" s="267">
        <f t="shared" ref="U18:U25" si="100">T18+U$5</f>
        <v>22.788756249999999</v>
      </c>
      <c r="V18" s="268">
        <f t="shared" ref="V18:V25" si="101">T18+V$5</f>
        <v>24.947256249999995</v>
      </c>
      <c r="W18" s="498">
        <f t="shared" si="74"/>
        <v>27.825256249999995</v>
      </c>
      <c r="X18" s="268">
        <f t="shared" si="75"/>
        <v>30.703256249999992</v>
      </c>
      <c r="Y18" s="268">
        <f t="shared" ref="Y18:Y27" si="102">T18+Y$5</f>
        <v>33.581256249999996</v>
      </c>
      <c r="Z18" s="268">
        <f t="shared" ref="Z18:Z27" si="103">T18+Z$5</f>
        <v>36.459256249999996</v>
      </c>
      <c r="AA18" s="554">
        <f t="shared" si="6"/>
        <v>10.303999999999998</v>
      </c>
      <c r="AB18" s="267">
        <f t="shared" ref="AB18:AB25" si="104">AA18+AB$5</f>
        <v>17.490006249999997</v>
      </c>
      <c r="AC18" s="268">
        <f t="shared" ref="AC18:AC25" si="105">AA18+AC$5</f>
        <v>19.648506249999997</v>
      </c>
      <c r="AD18" s="498">
        <f t="shared" si="76"/>
        <v>22.526506249999997</v>
      </c>
      <c r="AE18" s="268">
        <f t="shared" si="77"/>
        <v>25.404506249999997</v>
      </c>
      <c r="AF18" s="268">
        <f t="shared" ref="AF18:AF27" si="106">AA18+AF$5</f>
        <v>28.282506249999994</v>
      </c>
      <c r="AG18" s="268">
        <f t="shared" ref="AG18:AG27" si="107">AA18+AG$5</f>
        <v>31.160506249999994</v>
      </c>
      <c r="AH18" s="554">
        <f t="shared" si="9"/>
        <v>7.5039999999999987</v>
      </c>
      <c r="AI18" s="267">
        <f t="shared" ref="AI18:AI25" si="108">AH18+AI$5</f>
        <v>14.240318749999997</v>
      </c>
      <c r="AJ18" s="268">
        <f t="shared" ref="AJ18:AJ25" si="109">AH18+AJ$5</f>
        <v>16.398818749999997</v>
      </c>
      <c r="AK18" s="498">
        <f t="shared" si="78"/>
        <v>19.276818749999997</v>
      </c>
      <c r="AL18" s="268">
        <f t="shared" si="79"/>
        <v>22.154818749999993</v>
      </c>
      <c r="AM18" s="268">
        <f t="shared" ref="AM18:AM27" si="110">AH18+AM$5</f>
        <v>25.032818749999993</v>
      </c>
      <c r="AN18" s="268">
        <f t="shared" ref="AN18:AN27" si="111">AH18+AN$5</f>
        <v>27.910818749999994</v>
      </c>
      <c r="AO18" s="554">
        <f t="shared" si="12"/>
        <v>6.8039999999999985</v>
      </c>
      <c r="AP18" s="267">
        <f t="shared" ref="AP18:AP25" si="112">AO18+AP$5</f>
        <v>13.315474999999996</v>
      </c>
      <c r="AQ18" s="268">
        <f t="shared" ref="AQ18:AQ25" si="113">AO18+AQ$5</f>
        <v>15.473974999999998</v>
      </c>
      <c r="AR18" s="498">
        <f t="shared" si="80"/>
        <v>18.351974999999996</v>
      </c>
      <c r="AS18" s="268">
        <f t="shared" si="81"/>
        <v>21.229974999999996</v>
      </c>
      <c r="AT18" s="268">
        <f t="shared" ref="AT18:AT27" si="114">AO18+AT$5</f>
        <v>24.107974999999993</v>
      </c>
      <c r="AU18" s="268">
        <f t="shared" ref="AU18:AU27" si="115">AO18+AU$5</f>
        <v>26.985974999999993</v>
      </c>
      <c r="AV18" s="554">
        <f t="shared" si="15"/>
        <v>5.4039999999999999</v>
      </c>
      <c r="AW18" s="267">
        <f t="shared" si="82"/>
        <v>13.903053124999996</v>
      </c>
      <c r="AX18" s="268">
        <f t="shared" si="83"/>
        <v>16.061553124999996</v>
      </c>
      <c r="AY18" s="268">
        <f t="shared" si="84"/>
        <v>18.939553124999996</v>
      </c>
      <c r="AZ18" s="269">
        <f t="shared" si="85"/>
        <v>21.817553124999996</v>
      </c>
      <c r="BA18" s="269">
        <f t="shared" ref="BA18:BA27" si="116">AV18+BA$5</f>
        <v>22.595553124999999</v>
      </c>
      <c r="BB18" s="269">
        <f t="shared" ref="BB18:BB27" si="117">AV18+BB$5</f>
        <v>25.473553124999995</v>
      </c>
      <c r="BC18" s="554">
        <f t="shared" si="20"/>
        <v>4.7039999999999997</v>
      </c>
      <c r="BD18" s="267">
        <f t="shared" ref="BD18:BD25" si="118">BC18+BD$5</f>
        <v>11.065579166666664</v>
      </c>
      <c r="BE18" s="268">
        <f t="shared" ref="BE18:BE25" si="119">BC18+BE$5</f>
        <v>13.224079166666666</v>
      </c>
      <c r="BF18" s="268">
        <f t="shared" si="86"/>
        <v>16.102079166666666</v>
      </c>
      <c r="BG18" s="269">
        <f t="shared" si="87"/>
        <v>18.980079166666666</v>
      </c>
      <c r="BH18" s="269">
        <f t="shared" ref="BH18:BH27" si="120">BC18+BH$5</f>
        <v>21.858079166666663</v>
      </c>
      <c r="BI18" s="269">
        <f t="shared" ref="BI18:BI27" si="121">BC18+BI$5</f>
        <v>24.736079166666663</v>
      </c>
      <c r="BJ18" s="554">
        <f t="shared" si="23"/>
        <v>4.3539999999999992</v>
      </c>
      <c r="BK18" s="267">
        <f t="shared" ref="BK18:BK25" si="122">BJ18+BK$5</f>
        <v>10.678105208333331</v>
      </c>
      <c r="BL18" s="268">
        <f t="shared" ref="BL18:BL25" si="123">BJ18+BL$5</f>
        <v>12.836605208333332</v>
      </c>
      <c r="BM18" s="268">
        <f t="shared" ref="BM18:BM25" si="124">BJ18+BM$5</f>
        <v>15.71460520833333</v>
      </c>
      <c r="BN18" s="270">
        <f t="shared" ref="BN18:BN25" si="125">BJ18+BN$5</f>
        <v>18.592605208333328</v>
      </c>
      <c r="BO18" s="270">
        <f t="shared" ref="BO18:BO27" si="126">BJ18+BO$5</f>
        <v>21.470605208333328</v>
      </c>
      <c r="BP18" s="270">
        <f t="shared" ref="BP18:BP27" si="127">BJ18+BP$5</f>
        <v>24.348605208333325</v>
      </c>
      <c r="BQ18" s="554">
        <f t="shared" si="65"/>
        <v>4.0039999999999996</v>
      </c>
      <c r="BR18" s="267">
        <f t="shared" ref="BR18:BR25" si="128">BQ18+BR$5</f>
        <v>10.328105208333332</v>
      </c>
      <c r="BS18" s="268">
        <f t="shared" ref="BS18:BS25" si="129">BQ18+BS$5</f>
        <v>12.486605208333332</v>
      </c>
      <c r="BT18" s="268">
        <f t="shared" ref="BT18:BT25" si="130">BQ18+BT$5</f>
        <v>15.36460520833333</v>
      </c>
      <c r="BU18" s="270">
        <f t="shared" ref="BU18:BU25" si="131">BQ18+BU$5</f>
        <v>18.24260520833333</v>
      </c>
      <c r="BV18" s="270">
        <f t="shared" ref="BV18:BV27" si="132">BQ18+BV$5</f>
        <v>21.12060520833333</v>
      </c>
      <c r="BW18" s="270">
        <f t="shared" ref="BW18:BW27" si="133">BQ18+BW$5</f>
        <v>23.998605208333323</v>
      </c>
    </row>
    <row r="19" spans="1:75" x14ac:dyDescent="0.3">
      <c r="A19" s="232" t="s">
        <v>240</v>
      </c>
      <c r="B19" s="364">
        <v>3</v>
      </c>
      <c r="C19" s="266">
        <f t="shared" si="88"/>
        <v>18</v>
      </c>
      <c r="D19" s="266">
        <f t="shared" si="89"/>
        <v>10.5</v>
      </c>
      <c r="E19" s="266">
        <f t="shared" si="90"/>
        <v>8</v>
      </c>
      <c r="F19" s="266">
        <f t="shared" si="91"/>
        <v>6</v>
      </c>
      <c r="G19" s="266">
        <f t="shared" si="92"/>
        <v>5.5</v>
      </c>
      <c r="H19" s="266">
        <f t="shared" si="93"/>
        <v>4.5</v>
      </c>
      <c r="I19" s="266">
        <f t="shared" si="94"/>
        <v>4</v>
      </c>
      <c r="J19" s="266">
        <f t="shared" si="95"/>
        <v>3.75</v>
      </c>
      <c r="K19" s="266">
        <f t="shared" si="32"/>
        <v>3.5</v>
      </c>
      <c r="L19" s="361">
        <v>1.4</v>
      </c>
      <c r="M19" s="549">
        <f t="shared" si="0"/>
        <v>25.2</v>
      </c>
      <c r="N19" s="300">
        <f t="shared" si="72"/>
        <v>36.882881249999997</v>
      </c>
      <c r="O19" s="268">
        <f t="shared" si="96"/>
        <v>39.041381249999993</v>
      </c>
      <c r="P19" s="268">
        <f t="shared" si="97"/>
        <v>41.919381249999994</v>
      </c>
      <c r="Q19" s="498">
        <f t="shared" si="73"/>
        <v>44.797381249999987</v>
      </c>
      <c r="R19" s="268">
        <f t="shared" si="98"/>
        <v>47.675381250000001</v>
      </c>
      <c r="S19" s="268">
        <f t="shared" si="99"/>
        <v>50.553381249999987</v>
      </c>
      <c r="T19" s="554">
        <f t="shared" si="3"/>
        <v>14.7</v>
      </c>
      <c r="U19" s="267">
        <f t="shared" si="100"/>
        <v>23.68475625</v>
      </c>
      <c r="V19" s="268">
        <f t="shared" si="101"/>
        <v>25.843256249999996</v>
      </c>
      <c r="W19" s="498">
        <f t="shared" si="74"/>
        <v>28.721256249999996</v>
      </c>
      <c r="X19" s="268">
        <f t="shared" si="75"/>
        <v>31.599256249999993</v>
      </c>
      <c r="Y19" s="268">
        <f t="shared" si="102"/>
        <v>34.477256249999996</v>
      </c>
      <c r="Z19" s="268">
        <f t="shared" si="103"/>
        <v>37.355256249999996</v>
      </c>
      <c r="AA19" s="554">
        <f t="shared" si="6"/>
        <v>11.2</v>
      </c>
      <c r="AB19" s="267">
        <f t="shared" si="104"/>
        <v>18.386006249999998</v>
      </c>
      <c r="AC19" s="268">
        <f t="shared" si="105"/>
        <v>20.544506249999998</v>
      </c>
      <c r="AD19" s="498">
        <f t="shared" si="76"/>
        <v>23.422506249999998</v>
      </c>
      <c r="AE19" s="268">
        <f t="shared" si="77"/>
        <v>26.300506249999998</v>
      </c>
      <c r="AF19" s="268">
        <f t="shared" si="106"/>
        <v>29.178506249999995</v>
      </c>
      <c r="AG19" s="268">
        <f t="shared" si="107"/>
        <v>32.056506249999998</v>
      </c>
      <c r="AH19" s="554">
        <f t="shared" si="9"/>
        <v>8.3999999999999986</v>
      </c>
      <c r="AI19" s="267">
        <f t="shared" si="108"/>
        <v>15.136318749999996</v>
      </c>
      <c r="AJ19" s="268">
        <f t="shared" si="109"/>
        <v>17.294818749999997</v>
      </c>
      <c r="AK19" s="498">
        <f t="shared" si="78"/>
        <v>20.172818749999998</v>
      </c>
      <c r="AL19" s="268">
        <f t="shared" si="79"/>
        <v>23.050818749999994</v>
      </c>
      <c r="AM19" s="268">
        <f t="shared" si="110"/>
        <v>25.928818749999994</v>
      </c>
      <c r="AN19" s="268">
        <f t="shared" si="111"/>
        <v>28.806818749999994</v>
      </c>
      <c r="AO19" s="554">
        <f t="shared" si="12"/>
        <v>7.6999999999999993</v>
      </c>
      <c r="AP19" s="267">
        <f t="shared" si="112"/>
        <v>14.211474999999997</v>
      </c>
      <c r="AQ19" s="268">
        <f t="shared" si="113"/>
        <v>16.369974999999997</v>
      </c>
      <c r="AR19" s="498">
        <f t="shared" si="80"/>
        <v>19.247974999999997</v>
      </c>
      <c r="AS19" s="268">
        <f t="shared" si="81"/>
        <v>22.125974999999997</v>
      </c>
      <c r="AT19" s="268">
        <f t="shared" si="114"/>
        <v>25.003974999999993</v>
      </c>
      <c r="AU19" s="268">
        <f t="shared" si="115"/>
        <v>27.881974999999994</v>
      </c>
      <c r="AV19" s="554">
        <f t="shared" si="15"/>
        <v>6.3</v>
      </c>
      <c r="AW19" s="267">
        <f t="shared" si="82"/>
        <v>14.799053124999997</v>
      </c>
      <c r="AX19" s="268">
        <f t="shared" si="83"/>
        <v>16.957553124999997</v>
      </c>
      <c r="AY19" s="268">
        <f t="shared" si="84"/>
        <v>19.835553124999997</v>
      </c>
      <c r="AZ19" s="269">
        <f t="shared" si="85"/>
        <v>22.713553124999997</v>
      </c>
      <c r="BA19" s="269">
        <f t="shared" si="116"/>
        <v>23.491553124999999</v>
      </c>
      <c r="BB19" s="269">
        <f t="shared" si="117"/>
        <v>26.369553124999996</v>
      </c>
      <c r="BC19" s="554">
        <f t="shared" si="20"/>
        <v>5.6</v>
      </c>
      <c r="BD19" s="267">
        <f t="shared" si="118"/>
        <v>11.961579166666663</v>
      </c>
      <c r="BE19" s="268">
        <f t="shared" si="119"/>
        <v>14.120079166666665</v>
      </c>
      <c r="BF19" s="268">
        <f t="shared" si="86"/>
        <v>16.998079166666663</v>
      </c>
      <c r="BG19" s="269">
        <f t="shared" si="87"/>
        <v>19.876079166666663</v>
      </c>
      <c r="BH19" s="269">
        <f t="shared" si="120"/>
        <v>22.754079166666664</v>
      </c>
      <c r="BI19" s="269">
        <f t="shared" si="121"/>
        <v>25.632079166666664</v>
      </c>
      <c r="BJ19" s="554">
        <f t="shared" si="23"/>
        <v>5.25</v>
      </c>
      <c r="BK19" s="267">
        <f t="shared" si="122"/>
        <v>11.574105208333332</v>
      </c>
      <c r="BL19" s="268">
        <f t="shared" si="123"/>
        <v>13.732605208333332</v>
      </c>
      <c r="BM19" s="268">
        <f t="shared" si="124"/>
        <v>16.610605208333332</v>
      </c>
      <c r="BN19" s="270">
        <f t="shared" si="125"/>
        <v>19.488605208333329</v>
      </c>
      <c r="BO19" s="270">
        <f t="shared" si="126"/>
        <v>22.366605208333329</v>
      </c>
      <c r="BP19" s="270">
        <f t="shared" si="127"/>
        <v>25.244605208333326</v>
      </c>
      <c r="BQ19" s="554">
        <f t="shared" si="65"/>
        <v>4.8999999999999995</v>
      </c>
      <c r="BR19" s="267">
        <f t="shared" si="128"/>
        <v>11.224105208333331</v>
      </c>
      <c r="BS19" s="268">
        <f t="shared" si="129"/>
        <v>13.382605208333331</v>
      </c>
      <c r="BT19" s="268">
        <f t="shared" si="130"/>
        <v>16.260605208333331</v>
      </c>
      <c r="BU19" s="270">
        <f t="shared" si="131"/>
        <v>19.138605208333328</v>
      </c>
      <c r="BV19" s="270">
        <f t="shared" si="132"/>
        <v>22.016605208333328</v>
      </c>
      <c r="BW19" s="270">
        <f t="shared" si="133"/>
        <v>24.894605208333324</v>
      </c>
    </row>
    <row r="20" spans="1:75" x14ac:dyDescent="0.3">
      <c r="A20" s="232" t="s">
        <v>241</v>
      </c>
      <c r="B20" s="364">
        <v>4.5</v>
      </c>
      <c r="C20" s="266">
        <f t="shared" si="88"/>
        <v>19.5</v>
      </c>
      <c r="D20" s="266">
        <f t="shared" si="89"/>
        <v>12</v>
      </c>
      <c r="E20" s="266">
        <f t="shared" si="90"/>
        <v>9.5</v>
      </c>
      <c r="F20" s="266">
        <f t="shared" si="91"/>
        <v>7.5</v>
      </c>
      <c r="G20" s="266">
        <f t="shared" si="92"/>
        <v>7</v>
      </c>
      <c r="H20" s="266">
        <f t="shared" si="93"/>
        <v>6</v>
      </c>
      <c r="I20" s="266">
        <f t="shared" si="94"/>
        <v>5.5</v>
      </c>
      <c r="J20" s="266">
        <f t="shared" si="95"/>
        <v>5.25</v>
      </c>
      <c r="K20" s="266">
        <f t="shared" si="32"/>
        <v>5</v>
      </c>
      <c r="L20" s="361">
        <v>1.4</v>
      </c>
      <c r="M20" s="549">
        <f t="shared" si="0"/>
        <v>27.299999999999997</v>
      </c>
      <c r="N20" s="300">
        <f t="shared" si="72"/>
        <v>38.982881249999998</v>
      </c>
      <c r="O20" s="268">
        <f t="shared" si="96"/>
        <v>41.141381249999995</v>
      </c>
      <c r="P20" s="268">
        <f t="shared" si="97"/>
        <v>44.019381249999995</v>
      </c>
      <c r="Q20" s="498">
        <f t="shared" si="73"/>
        <v>46.897381249999988</v>
      </c>
      <c r="R20" s="268">
        <f t="shared" si="98"/>
        <v>49.775381249999995</v>
      </c>
      <c r="S20" s="268">
        <f t="shared" si="99"/>
        <v>52.653381249999981</v>
      </c>
      <c r="T20" s="554">
        <f t="shared" si="3"/>
        <v>16.799999999999997</v>
      </c>
      <c r="U20" s="267">
        <f t="shared" si="100"/>
        <v>25.784756249999994</v>
      </c>
      <c r="V20" s="268">
        <f t="shared" si="101"/>
        <v>27.943256249999994</v>
      </c>
      <c r="W20" s="498">
        <f t="shared" si="74"/>
        <v>30.821256249999994</v>
      </c>
      <c r="X20" s="268">
        <f t="shared" si="75"/>
        <v>33.699256249999991</v>
      </c>
      <c r="Y20" s="268">
        <f t="shared" si="102"/>
        <v>36.577256249999991</v>
      </c>
      <c r="Z20" s="268">
        <f t="shared" si="103"/>
        <v>39.455256249999991</v>
      </c>
      <c r="AA20" s="554">
        <f t="shared" si="6"/>
        <v>13.299999999999999</v>
      </c>
      <c r="AB20" s="267">
        <f t="shared" si="104"/>
        <v>20.486006249999996</v>
      </c>
      <c r="AC20" s="268">
        <f t="shared" si="105"/>
        <v>22.644506249999999</v>
      </c>
      <c r="AD20" s="498">
        <f t="shared" si="76"/>
        <v>25.522506249999999</v>
      </c>
      <c r="AE20" s="268">
        <f t="shared" si="77"/>
        <v>28.400506249999999</v>
      </c>
      <c r="AF20" s="268">
        <f t="shared" si="106"/>
        <v>31.278506249999992</v>
      </c>
      <c r="AG20" s="268">
        <f t="shared" si="107"/>
        <v>34.156506249999993</v>
      </c>
      <c r="AH20" s="554">
        <f t="shared" si="9"/>
        <v>10.5</v>
      </c>
      <c r="AI20" s="267">
        <f t="shared" si="108"/>
        <v>17.236318749999995</v>
      </c>
      <c r="AJ20" s="268">
        <f t="shared" si="109"/>
        <v>19.394818749999999</v>
      </c>
      <c r="AK20" s="498">
        <f t="shared" si="78"/>
        <v>22.272818749999999</v>
      </c>
      <c r="AL20" s="268">
        <f t="shared" si="79"/>
        <v>25.150818749999996</v>
      </c>
      <c r="AM20" s="268">
        <f t="shared" si="110"/>
        <v>28.028818749999996</v>
      </c>
      <c r="AN20" s="268">
        <f t="shared" si="111"/>
        <v>30.906818749999996</v>
      </c>
      <c r="AO20" s="554">
        <f t="shared" si="12"/>
        <v>9.7999999999999989</v>
      </c>
      <c r="AP20" s="267">
        <f t="shared" si="112"/>
        <v>16.311474999999998</v>
      </c>
      <c r="AQ20" s="268">
        <f t="shared" si="113"/>
        <v>18.469974999999998</v>
      </c>
      <c r="AR20" s="498">
        <f t="shared" si="80"/>
        <v>21.347974999999998</v>
      </c>
      <c r="AS20" s="268">
        <f t="shared" si="81"/>
        <v>24.225974999999998</v>
      </c>
      <c r="AT20" s="268">
        <f t="shared" si="114"/>
        <v>27.103974999999991</v>
      </c>
      <c r="AU20" s="268">
        <f t="shared" si="115"/>
        <v>29.981974999999991</v>
      </c>
      <c r="AV20" s="554">
        <f t="shared" si="15"/>
        <v>8.3999999999999986</v>
      </c>
      <c r="AW20" s="267">
        <f t="shared" si="82"/>
        <v>16.899053124999998</v>
      </c>
      <c r="AX20" s="268">
        <f t="shared" si="83"/>
        <v>19.057553124999998</v>
      </c>
      <c r="AY20" s="268">
        <f t="shared" si="84"/>
        <v>21.935553124999998</v>
      </c>
      <c r="AZ20" s="269">
        <f t="shared" si="85"/>
        <v>24.813553124999999</v>
      </c>
      <c r="BA20" s="269">
        <f t="shared" si="116"/>
        <v>25.591553124999997</v>
      </c>
      <c r="BB20" s="269">
        <f t="shared" si="117"/>
        <v>28.469553124999994</v>
      </c>
      <c r="BC20" s="554">
        <f t="shared" si="20"/>
        <v>7.6999999999999993</v>
      </c>
      <c r="BD20" s="267">
        <f t="shared" si="118"/>
        <v>14.061579166666665</v>
      </c>
      <c r="BE20" s="268">
        <f t="shared" si="119"/>
        <v>16.220079166666665</v>
      </c>
      <c r="BF20" s="268">
        <f t="shared" si="86"/>
        <v>19.098079166666665</v>
      </c>
      <c r="BG20" s="269">
        <f t="shared" si="87"/>
        <v>21.976079166666665</v>
      </c>
      <c r="BH20" s="269">
        <f t="shared" si="120"/>
        <v>24.854079166666661</v>
      </c>
      <c r="BI20" s="269">
        <f t="shared" si="121"/>
        <v>27.732079166666662</v>
      </c>
      <c r="BJ20" s="554">
        <f t="shared" si="23"/>
        <v>7.35</v>
      </c>
      <c r="BK20" s="267">
        <f t="shared" si="122"/>
        <v>13.674105208333332</v>
      </c>
      <c r="BL20" s="268">
        <f t="shared" si="123"/>
        <v>15.832605208333332</v>
      </c>
      <c r="BM20" s="268">
        <f t="shared" si="124"/>
        <v>18.71060520833333</v>
      </c>
      <c r="BN20" s="270">
        <f t="shared" si="125"/>
        <v>21.588605208333327</v>
      </c>
      <c r="BO20" s="270">
        <f t="shared" si="126"/>
        <v>24.466605208333327</v>
      </c>
      <c r="BP20" s="270">
        <f t="shared" si="127"/>
        <v>27.344605208333327</v>
      </c>
      <c r="BQ20" s="554">
        <f t="shared" si="65"/>
        <v>7</v>
      </c>
      <c r="BR20" s="267">
        <f t="shared" si="128"/>
        <v>13.324105208333332</v>
      </c>
      <c r="BS20" s="268">
        <f t="shared" si="129"/>
        <v>15.482605208333332</v>
      </c>
      <c r="BT20" s="268">
        <f t="shared" si="130"/>
        <v>18.360605208333332</v>
      </c>
      <c r="BU20" s="270">
        <f t="shared" si="131"/>
        <v>21.238605208333329</v>
      </c>
      <c r="BV20" s="270">
        <f t="shared" si="132"/>
        <v>24.116605208333329</v>
      </c>
      <c r="BW20" s="270">
        <f t="shared" si="133"/>
        <v>26.994605208333326</v>
      </c>
    </row>
    <row r="21" spans="1:75" x14ac:dyDescent="0.3">
      <c r="A21" s="293" t="s">
        <v>242</v>
      </c>
      <c r="B21" s="364">
        <v>5.45</v>
      </c>
      <c r="C21" s="266">
        <f t="shared" si="88"/>
        <v>20.45</v>
      </c>
      <c r="D21" s="266">
        <f t="shared" si="89"/>
        <v>12.95</v>
      </c>
      <c r="E21" s="266">
        <f t="shared" si="90"/>
        <v>10.45</v>
      </c>
      <c r="F21" s="266">
        <f t="shared" si="91"/>
        <v>8.4499999999999993</v>
      </c>
      <c r="G21" s="266">
        <f t="shared" si="92"/>
        <v>7.95</v>
      </c>
      <c r="H21" s="266">
        <f t="shared" si="93"/>
        <v>6.95</v>
      </c>
      <c r="I21" s="266">
        <f t="shared" si="94"/>
        <v>6.45</v>
      </c>
      <c r="J21" s="266">
        <f t="shared" si="95"/>
        <v>6.2</v>
      </c>
      <c r="K21" s="266">
        <f t="shared" si="32"/>
        <v>5.95</v>
      </c>
      <c r="L21" s="361">
        <v>1.4</v>
      </c>
      <c r="M21" s="549">
        <f t="shared" si="0"/>
        <v>28.629999999999995</v>
      </c>
      <c r="N21" s="300">
        <f t="shared" si="72"/>
        <v>40.312881249999997</v>
      </c>
      <c r="O21" s="268">
        <f t="shared" si="96"/>
        <v>42.471381249999993</v>
      </c>
      <c r="P21" s="268">
        <f t="shared" si="97"/>
        <v>45.349381249999993</v>
      </c>
      <c r="Q21" s="498">
        <f t="shared" si="73"/>
        <v>48.227381249999986</v>
      </c>
      <c r="R21" s="268">
        <f t="shared" si="98"/>
        <v>51.105381249999994</v>
      </c>
      <c r="S21" s="268">
        <f t="shared" si="99"/>
        <v>53.983381249999979</v>
      </c>
      <c r="T21" s="554">
        <f t="shared" si="3"/>
        <v>18.13</v>
      </c>
      <c r="U21" s="267">
        <f t="shared" si="100"/>
        <v>27.114756249999999</v>
      </c>
      <c r="V21" s="268">
        <f t="shared" si="101"/>
        <v>29.273256249999996</v>
      </c>
      <c r="W21" s="498">
        <f t="shared" si="74"/>
        <v>32.151256249999996</v>
      </c>
      <c r="X21" s="268">
        <f t="shared" si="75"/>
        <v>35.029256249999989</v>
      </c>
      <c r="Y21" s="268">
        <f t="shared" si="102"/>
        <v>37.907256249999996</v>
      </c>
      <c r="Z21" s="268">
        <f t="shared" si="103"/>
        <v>40.785256249999989</v>
      </c>
      <c r="AA21" s="554">
        <f t="shared" si="6"/>
        <v>14.629999999999997</v>
      </c>
      <c r="AB21" s="267">
        <f t="shared" si="104"/>
        <v>21.816006249999994</v>
      </c>
      <c r="AC21" s="268">
        <f t="shared" si="105"/>
        <v>23.974506249999997</v>
      </c>
      <c r="AD21" s="498">
        <f t="shared" si="76"/>
        <v>26.852506249999998</v>
      </c>
      <c r="AE21" s="268">
        <f t="shared" si="77"/>
        <v>29.730506249999998</v>
      </c>
      <c r="AF21" s="268">
        <f t="shared" si="106"/>
        <v>32.608506249999991</v>
      </c>
      <c r="AG21" s="268">
        <f t="shared" si="107"/>
        <v>35.486506249999991</v>
      </c>
      <c r="AH21" s="554">
        <f t="shared" si="9"/>
        <v>11.829999999999998</v>
      </c>
      <c r="AI21" s="267">
        <f t="shared" si="108"/>
        <v>18.566318749999994</v>
      </c>
      <c r="AJ21" s="268">
        <f t="shared" si="109"/>
        <v>20.724818749999997</v>
      </c>
      <c r="AK21" s="498">
        <f t="shared" si="78"/>
        <v>23.602818749999997</v>
      </c>
      <c r="AL21" s="268">
        <f t="shared" si="79"/>
        <v>26.480818749999994</v>
      </c>
      <c r="AM21" s="268">
        <f t="shared" si="110"/>
        <v>29.358818749999994</v>
      </c>
      <c r="AN21" s="268">
        <f t="shared" si="111"/>
        <v>32.236818749999998</v>
      </c>
      <c r="AO21" s="554">
        <f t="shared" si="12"/>
        <v>11.129999999999999</v>
      </c>
      <c r="AP21" s="267">
        <f t="shared" si="112"/>
        <v>17.641474999999996</v>
      </c>
      <c r="AQ21" s="268">
        <f t="shared" si="113"/>
        <v>19.799974999999996</v>
      </c>
      <c r="AR21" s="498">
        <f t="shared" si="80"/>
        <v>22.677974999999996</v>
      </c>
      <c r="AS21" s="268">
        <f t="shared" si="81"/>
        <v>25.555974999999997</v>
      </c>
      <c r="AT21" s="268">
        <f t="shared" si="114"/>
        <v>28.433974999999993</v>
      </c>
      <c r="AU21" s="268">
        <f t="shared" si="115"/>
        <v>31.311974999999993</v>
      </c>
      <c r="AV21" s="554">
        <f t="shared" si="15"/>
        <v>9.73</v>
      </c>
      <c r="AW21" s="267">
        <f t="shared" si="82"/>
        <v>18.229053124999997</v>
      </c>
      <c r="AX21" s="268">
        <f t="shared" si="83"/>
        <v>20.387553124999997</v>
      </c>
      <c r="AY21" s="268">
        <f t="shared" si="84"/>
        <v>23.265553124999997</v>
      </c>
      <c r="AZ21" s="269">
        <f t="shared" si="85"/>
        <v>26.143553124999997</v>
      </c>
      <c r="BA21" s="269">
        <f t="shared" si="116"/>
        <v>26.921553124999999</v>
      </c>
      <c r="BB21" s="269">
        <f t="shared" si="117"/>
        <v>29.799553124999996</v>
      </c>
      <c r="BC21" s="554">
        <f t="shared" si="20"/>
        <v>9.0299999999999994</v>
      </c>
      <c r="BD21" s="267">
        <f t="shared" si="118"/>
        <v>15.391579166666663</v>
      </c>
      <c r="BE21" s="268">
        <f t="shared" si="119"/>
        <v>17.550079166666663</v>
      </c>
      <c r="BF21" s="268">
        <f t="shared" si="86"/>
        <v>20.428079166666663</v>
      </c>
      <c r="BG21" s="269">
        <f t="shared" si="87"/>
        <v>23.306079166666663</v>
      </c>
      <c r="BH21" s="269">
        <f t="shared" si="120"/>
        <v>26.184079166666663</v>
      </c>
      <c r="BI21" s="269">
        <f t="shared" si="121"/>
        <v>29.062079166666663</v>
      </c>
      <c r="BJ21" s="554">
        <f t="shared" si="23"/>
        <v>8.68</v>
      </c>
      <c r="BK21" s="267">
        <f t="shared" si="122"/>
        <v>15.004105208333332</v>
      </c>
      <c r="BL21" s="268">
        <f t="shared" si="123"/>
        <v>17.162605208333332</v>
      </c>
      <c r="BM21" s="268">
        <f t="shared" si="124"/>
        <v>20.040605208333332</v>
      </c>
      <c r="BN21" s="270">
        <f t="shared" si="125"/>
        <v>22.918605208333329</v>
      </c>
      <c r="BO21" s="270">
        <f t="shared" si="126"/>
        <v>25.796605208333329</v>
      </c>
      <c r="BP21" s="270">
        <f t="shared" si="127"/>
        <v>28.674605208333325</v>
      </c>
      <c r="BQ21" s="554">
        <f t="shared" si="65"/>
        <v>8.33</v>
      </c>
      <c r="BR21" s="267">
        <f t="shared" si="128"/>
        <v>14.654105208333332</v>
      </c>
      <c r="BS21" s="268">
        <f t="shared" si="129"/>
        <v>16.812605208333331</v>
      </c>
      <c r="BT21" s="268">
        <f t="shared" si="130"/>
        <v>19.690605208333331</v>
      </c>
      <c r="BU21" s="270">
        <f t="shared" si="131"/>
        <v>22.568605208333331</v>
      </c>
      <c r="BV21" s="270">
        <f t="shared" si="132"/>
        <v>25.446605208333331</v>
      </c>
      <c r="BW21" s="270">
        <f t="shared" si="133"/>
        <v>28.324605208333324</v>
      </c>
    </row>
    <row r="22" spans="1:75" x14ac:dyDescent="0.3">
      <c r="A22" s="293" t="s">
        <v>243</v>
      </c>
      <c r="B22" s="364">
        <v>9.5</v>
      </c>
      <c r="C22" s="266">
        <f t="shared" si="88"/>
        <v>24.5</v>
      </c>
      <c r="D22" s="266">
        <f t="shared" si="89"/>
        <v>17</v>
      </c>
      <c r="E22" s="266">
        <f t="shared" si="90"/>
        <v>14.5</v>
      </c>
      <c r="F22" s="266">
        <f t="shared" si="91"/>
        <v>12.5</v>
      </c>
      <c r="G22" s="266">
        <f t="shared" si="92"/>
        <v>12</v>
      </c>
      <c r="H22" s="266">
        <f t="shared" si="93"/>
        <v>11</v>
      </c>
      <c r="I22" s="266">
        <f t="shared" si="94"/>
        <v>10.5</v>
      </c>
      <c r="J22" s="266">
        <f t="shared" si="95"/>
        <v>10.25</v>
      </c>
      <c r="K22" s="266">
        <f t="shared" si="32"/>
        <v>10</v>
      </c>
      <c r="L22" s="361">
        <v>1.4</v>
      </c>
      <c r="M22" s="549">
        <f t="shared" si="0"/>
        <v>34.299999999999997</v>
      </c>
      <c r="N22" s="300">
        <f t="shared" si="72"/>
        <v>45.982881249999998</v>
      </c>
      <c r="O22" s="268">
        <f t="shared" si="96"/>
        <v>48.141381249999995</v>
      </c>
      <c r="P22" s="268">
        <f t="shared" si="97"/>
        <v>51.019381249999995</v>
      </c>
      <c r="Q22" s="498">
        <f t="shared" si="73"/>
        <v>53.897381249999988</v>
      </c>
      <c r="R22" s="268">
        <f t="shared" si="98"/>
        <v>56.775381249999995</v>
      </c>
      <c r="S22" s="268">
        <f t="shared" si="99"/>
        <v>59.653381249999981</v>
      </c>
      <c r="T22" s="554">
        <f t="shared" si="3"/>
        <v>23.799999999999997</v>
      </c>
      <c r="U22" s="267">
        <f t="shared" si="100"/>
        <v>32.784756249999994</v>
      </c>
      <c r="V22" s="268">
        <f t="shared" si="101"/>
        <v>34.94325624999999</v>
      </c>
      <c r="W22" s="498">
        <f t="shared" si="74"/>
        <v>37.82125624999999</v>
      </c>
      <c r="X22" s="268">
        <f t="shared" si="75"/>
        <v>40.699256249999991</v>
      </c>
      <c r="Y22" s="268">
        <f t="shared" si="102"/>
        <v>43.577256249999991</v>
      </c>
      <c r="Z22" s="268">
        <f t="shared" si="103"/>
        <v>46.455256249999991</v>
      </c>
      <c r="AA22" s="554">
        <f t="shared" si="6"/>
        <v>20.299999999999997</v>
      </c>
      <c r="AB22" s="267">
        <f t="shared" si="104"/>
        <v>27.486006249999996</v>
      </c>
      <c r="AC22" s="268">
        <f t="shared" si="105"/>
        <v>29.644506249999996</v>
      </c>
      <c r="AD22" s="498">
        <f t="shared" si="76"/>
        <v>32.522506249999992</v>
      </c>
      <c r="AE22" s="268">
        <f t="shared" si="77"/>
        <v>35.400506249999992</v>
      </c>
      <c r="AF22" s="268">
        <f t="shared" si="106"/>
        <v>38.278506249999992</v>
      </c>
      <c r="AG22" s="268">
        <f t="shared" si="107"/>
        <v>41.156506249999993</v>
      </c>
      <c r="AH22" s="554">
        <f t="shared" si="9"/>
        <v>17.5</v>
      </c>
      <c r="AI22" s="267">
        <f t="shared" si="108"/>
        <v>24.236318749999995</v>
      </c>
      <c r="AJ22" s="268">
        <f t="shared" si="109"/>
        <v>26.394818749999999</v>
      </c>
      <c r="AK22" s="498">
        <f t="shared" si="78"/>
        <v>29.272818749999999</v>
      </c>
      <c r="AL22" s="268">
        <f t="shared" si="79"/>
        <v>32.150818749999999</v>
      </c>
      <c r="AM22" s="268">
        <f t="shared" si="110"/>
        <v>35.028818749999999</v>
      </c>
      <c r="AN22" s="268">
        <f t="shared" si="111"/>
        <v>37.906818749999999</v>
      </c>
      <c r="AO22" s="554">
        <f t="shared" si="12"/>
        <v>16.799999999999997</v>
      </c>
      <c r="AP22" s="267">
        <f t="shared" si="112"/>
        <v>23.311474999999994</v>
      </c>
      <c r="AQ22" s="268">
        <f t="shared" si="113"/>
        <v>25.469974999999998</v>
      </c>
      <c r="AR22" s="498">
        <f t="shared" si="80"/>
        <v>28.347974999999995</v>
      </c>
      <c r="AS22" s="268">
        <f t="shared" si="81"/>
        <v>31.225974999999995</v>
      </c>
      <c r="AT22" s="268">
        <f t="shared" si="114"/>
        <v>34.103974999999991</v>
      </c>
      <c r="AU22" s="268">
        <f t="shared" si="115"/>
        <v>36.981974999999991</v>
      </c>
      <c r="AV22" s="554">
        <f t="shared" si="15"/>
        <v>15.399999999999999</v>
      </c>
      <c r="AW22" s="267">
        <f t="shared" si="82"/>
        <v>23.899053124999998</v>
      </c>
      <c r="AX22" s="268">
        <f t="shared" si="83"/>
        <v>26.057553124999998</v>
      </c>
      <c r="AY22" s="268">
        <f t="shared" si="84"/>
        <v>28.935553124999998</v>
      </c>
      <c r="AZ22" s="269">
        <f t="shared" si="85"/>
        <v>31.813553124999999</v>
      </c>
      <c r="BA22" s="269">
        <f t="shared" si="116"/>
        <v>32.591553124999997</v>
      </c>
      <c r="BB22" s="269">
        <f t="shared" si="117"/>
        <v>35.46955312499999</v>
      </c>
      <c r="BC22" s="554">
        <f t="shared" si="20"/>
        <v>14.7</v>
      </c>
      <c r="BD22" s="267">
        <f t="shared" si="118"/>
        <v>21.061579166666665</v>
      </c>
      <c r="BE22" s="268">
        <f t="shared" si="119"/>
        <v>23.220079166666665</v>
      </c>
      <c r="BF22" s="268">
        <f t="shared" si="86"/>
        <v>26.098079166666665</v>
      </c>
      <c r="BG22" s="269">
        <f t="shared" si="87"/>
        <v>28.976079166666665</v>
      </c>
      <c r="BH22" s="269">
        <f t="shared" si="120"/>
        <v>31.854079166666661</v>
      </c>
      <c r="BI22" s="269">
        <f t="shared" si="121"/>
        <v>34.732079166666665</v>
      </c>
      <c r="BJ22" s="554">
        <f t="shared" si="23"/>
        <v>14.35</v>
      </c>
      <c r="BK22" s="267">
        <f t="shared" si="122"/>
        <v>20.67410520833333</v>
      </c>
      <c r="BL22" s="268">
        <f t="shared" si="123"/>
        <v>22.832605208333334</v>
      </c>
      <c r="BM22" s="268">
        <f t="shared" si="124"/>
        <v>25.71060520833333</v>
      </c>
      <c r="BN22" s="270">
        <f t="shared" si="125"/>
        <v>28.588605208333327</v>
      </c>
      <c r="BO22" s="270">
        <f t="shared" si="126"/>
        <v>31.466605208333327</v>
      </c>
      <c r="BP22" s="270">
        <f t="shared" si="127"/>
        <v>34.344605208333327</v>
      </c>
      <c r="BQ22" s="554">
        <f t="shared" si="65"/>
        <v>14</v>
      </c>
      <c r="BR22" s="267">
        <f t="shared" si="128"/>
        <v>20.324105208333332</v>
      </c>
      <c r="BS22" s="268">
        <f t="shared" si="129"/>
        <v>22.482605208333332</v>
      </c>
      <c r="BT22" s="268">
        <f t="shared" si="130"/>
        <v>25.360605208333332</v>
      </c>
      <c r="BU22" s="270">
        <f t="shared" si="131"/>
        <v>28.238605208333329</v>
      </c>
      <c r="BV22" s="270">
        <f t="shared" si="132"/>
        <v>31.116605208333329</v>
      </c>
      <c r="BW22" s="270">
        <f t="shared" si="133"/>
        <v>33.994605208333326</v>
      </c>
    </row>
    <row r="23" spans="1:75" x14ac:dyDescent="0.3">
      <c r="A23" s="293" t="s">
        <v>244</v>
      </c>
      <c r="B23" s="364">
        <v>14</v>
      </c>
      <c r="C23" s="266">
        <f t="shared" si="88"/>
        <v>29</v>
      </c>
      <c r="D23" s="266">
        <f t="shared" si="89"/>
        <v>21.5</v>
      </c>
      <c r="E23" s="266">
        <f t="shared" si="90"/>
        <v>19</v>
      </c>
      <c r="F23" s="266">
        <f t="shared" si="91"/>
        <v>17</v>
      </c>
      <c r="G23" s="266">
        <f t="shared" si="92"/>
        <v>16.5</v>
      </c>
      <c r="H23" s="266">
        <f t="shared" si="93"/>
        <v>15.5</v>
      </c>
      <c r="I23" s="266">
        <f t="shared" si="94"/>
        <v>15</v>
      </c>
      <c r="J23" s="266">
        <f t="shared" si="95"/>
        <v>14.75</v>
      </c>
      <c r="K23" s="266">
        <f t="shared" si="32"/>
        <v>14.5</v>
      </c>
      <c r="L23" s="361">
        <v>1.4</v>
      </c>
      <c r="M23" s="549">
        <f t="shared" si="0"/>
        <v>40.599999999999994</v>
      </c>
      <c r="N23" s="300">
        <f t="shared" si="72"/>
        <v>52.282881249999996</v>
      </c>
      <c r="O23" s="268">
        <f t="shared" si="96"/>
        <v>54.441381249999992</v>
      </c>
      <c r="P23" s="268">
        <f t="shared" si="97"/>
        <v>57.319381249999992</v>
      </c>
      <c r="Q23" s="498">
        <f t="shared" si="73"/>
        <v>60.197381249999985</v>
      </c>
      <c r="R23" s="268">
        <f t="shared" si="98"/>
        <v>63.075381249999992</v>
      </c>
      <c r="S23" s="268">
        <f t="shared" si="99"/>
        <v>65.953381249999978</v>
      </c>
      <c r="T23" s="554">
        <f t="shared" si="3"/>
        <v>30.099999999999998</v>
      </c>
      <c r="U23" s="267">
        <f t="shared" si="100"/>
        <v>39.084756249999998</v>
      </c>
      <c r="V23" s="268">
        <f t="shared" si="101"/>
        <v>41.243256249999995</v>
      </c>
      <c r="W23" s="498">
        <f t="shared" si="74"/>
        <v>44.121256249999995</v>
      </c>
      <c r="X23" s="268">
        <f t="shared" si="75"/>
        <v>46.999256249999988</v>
      </c>
      <c r="Y23" s="268">
        <f t="shared" si="102"/>
        <v>49.877256249999995</v>
      </c>
      <c r="Z23" s="268">
        <f t="shared" si="103"/>
        <v>52.755256249999988</v>
      </c>
      <c r="AA23" s="554">
        <f t="shared" si="6"/>
        <v>26.599999999999998</v>
      </c>
      <c r="AB23" s="267">
        <f t="shared" si="104"/>
        <v>33.78600625</v>
      </c>
      <c r="AC23" s="268">
        <f t="shared" si="105"/>
        <v>35.944506249999996</v>
      </c>
      <c r="AD23" s="498">
        <f t="shared" si="76"/>
        <v>38.822506249999996</v>
      </c>
      <c r="AE23" s="268">
        <f t="shared" si="77"/>
        <v>41.700506249999997</v>
      </c>
      <c r="AF23" s="268">
        <f t="shared" si="106"/>
        <v>44.57850624999999</v>
      </c>
      <c r="AG23" s="268">
        <f t="shared" si="107"/>
        <v>47.45650624999999</v>
      </c>
      <c r="AH23" s="554">
        <f t="shared" si="9"/>
        <v>23.799999999999997</v>
      </c>
      <c r="AI23" s="267">
        <f t="shared" si="108"/>
        <v>30.536318749999992</v>
      </c>
      <c r="AJ23" s="268">
        <f t="shared" si="109"/>
        <v>32.694818749999996</v>
      </c>
      <c r="AK23" s="498">
        <f t="shared" si="78"/>
        <v>35.572818749999996</v>
      </c>
      <c r="AL23" s="268">
        <f t="shared" si="79"/>
        <v>38.450818749999996</v>
      </c>
      <c r="AM23" s="268">
        <f t="shared" si="110"/>
        <v>41.328818749999996</v>
      </c>
      <c r="AN23" s="268">
        <f t="shared" si="111"/>
        <v>44.206818749999996</v>
      </c>
      <c r="AO23" s="554">
        <f t="shared" si="12"/>
        <v>23.099999999999998</v>
      </c>
      <c r="AP23" s="267">
        <f t="shared" si="112"/>
        <v>29.611474999999995</v>
      </c>
      <c r="AQ23" s="268">
        <f t="shared" si="113"/>
        <v>31.769974999999995</v>
      </c>
      <c r="AR23" s="498">
        <f t="shared" si="80"/>
        <v>34.647974999999995</v>
      </c>
      <c r="AS23" s="268">
        <f t="shared" si="81"/>
        <v>37.525974999999995</v>
      </c>
      <c r="AT23" s="268">
        <f t="shared" si="114"/>
        <v>40.403974999999988</v>
      </c>
      <c r="AU23" s="268">
        <f t="shared" si="115"/>
        <v>43.281974999999989</v>
      </c>
      <c r="AV23" s="554">
        <f t="shared" si="15"/>
        <v>21.7</v>
      </c>
      <c r="AW23" s="267">
        <f t="shared" si="82"/>
        <v>30.199053124999995</v>
      </c>
      <c r="AX23" s="268">
        <f t="shared" si="83"/>
        <v>32.357553124999995</v>
      </c>
      <c r="AY23" s="268">
        <f t="shared" si="84"/>
        <v>35.235553124999996</v>
      </c>
      <c r="AZ23" s="269">
        <f t="shared" si="85"/>
        <v>38.113553124999996</v>
      </c>
      <c r="BA23" s="269">
        <f t="shared" si="116"/>
        <v>38.891553125000002</v>
      </c>
      <c r="BB23" s="269">
        <f t="shared" si="117"/>
        <v>41.769553124999995</v>
      </c>
      <c r="BC23" s="554">
        <f t="shared" si="20"/>
        <v>21</v>
      </c>
      <c r="BD23" s="267">
        <f t="shared" si="118"/>
        <v>27.361579166666665</v>
      </c>
      <c r="BE23" s="268">
        <f t="shared" si="119"/>
        <v>29.520079166666665</v>
      </c>
      <c r="BF23" s="268">
        <f t="shared" si="86"/>
        <v>32.398079166666662</v>
      </c>
      <c r="BG23" s="269">
        <f t="shared" si="87"/>
        <v>35.276079166666662</v>
      </c>
      <c r="BH23" s="269">
        <f t="shared" si="120"/>
        <v>38.154079166666662</v>
      </c>
      <c r="BI23" s="269">
        <f t="shared" si="121"/>
        <v>41.032079166666662</v>
      </c>
      <c r="BJ23" s="554">
        <f t="shared" si="23"/>
        <v>20.65</v>
      </c>
      <c r="BK23" s="267">
        <f t="shared" si="122"/>
        <v>26.974105208333331</v>
      </c>
      <c r="BL23" s="268">
        <f t="shared" si="123"/>
        <v>29.132605208333331</v>
      </c>
      <c r="BM23" s="268">
        <f t="shared" si="124"/>
        <v>32.010605208333331</v>
      </c>
      <c r="BN23" s="270">
        <f t="shared" si="125"/>
        <v>34.888605208333331</v>
      </c>
      <c r="BO23" s="270">
        <f t="shared" si="126"/>
        <v>37.766605208333331</v>
      </c>
      <c r="BP23" s="270">
        <f t="shared" si="127"/>
        <v>40.644605208333324</v>
      </c>
      <c r="BQ23" s="554">
        <f t="shared" si="65"/>
        <v>20.299999999999997</v>
      </c>
      <c r="BR23" s="267">
        <f t="shared" si="128"/>
        <v>26.624105208333329</v>
      </c>
      <c r="BS23" s="268">
        <f t="shared" si="129"/>
        <v>28.782605208333329</v>
      </c>
      <c r="BT23" s="268">
        <f t="shared" si="130"/>
        <v>31.66060520833333</v>
      </c>
      <c r="BU23" s="270">
        <f t="shared" si="131"/>
        <v>34.538605208333323</v>
      </c>
      <c r="BV23" s="270">
        <f t="shared" si="132"/>
        <v>37.416605208333323</v>
      </c>
      <c r="BW23" s="270">
        <f t="shared" si="133"/>
        <v>40.294605208333323</v>
      </c>
    </row>
    <row r="24" spans="1:75" x14ac:dyDescent="0.3">
      <c r="A24" s="297" t="s">
        <v>283</v>
      </c>
      <c r="B24" s="364">
        <v>2</v>
      </c>
      <c r="C24" s="266">
        <f t="shared" si="88"/>
        <v>17</v>
      </c>
      <c r="D24" s="266">
        <f t="shared" si="89"/>
        <v>9.5</v>
      </c>
      <c r="E24" s="266">
        <f t="shared" si="90"/>
        <v>7</v>
      </c>
      <c r="F24" s="266">
        <f t="shared" si="91"/>
        <v>5</v>
      </c>
      <c r="G24" s="266">
        <f t="shared" si="92"/>
        <v>4.5</v>
      </c>
      <c r="H24" s="266">
        <f t="shared" si="93"/>
        <v>3.5</v>
      </c>
      <c r="I24" s="266">
        <f t="shared" si="94"/>
        <v>3</v>
      </c>
      <c r="J24" s="266">
        <f t="shared" si="95"/>
        <v>2.75</v>
      </c>
      <c r="K24" s="266">
        <f t="shared" si="32"/>
        <v>2.5</v>
      </c>
      <c r="L24" s="361">
        <v>1.4</v>
      </c>
      <c r="M24" s="549">
        <f t="shared" si="0"/>
        <v>23.799999999999997</v>
      </c>
      <c r="N24" s="300">
        <f t="shared" si="72"/>
        <v>35.482881249999998</v>
      </c>
      <c r="O24" s="268">
        <f t="shared" si="96"/>
        <v>37.641381249999995</v>
      </c>
      <c r="P24" s="268">
        <f t="shared" si="97"/>
        <v>40.519381249999995</v>
      </c>
      <c r="Q24" s="498">
        <f t="shared" si="73"/>
        <v>43.397381249999988</v>
      </c>
      <c r="R24" s="268">
        <f t="shared" si="98"/>
        <v>46.275381249999995</v>
      </c>
      <c r="S24" s="268">
        <f t="shared" si="99"/>
        <v>49.153381249999981</v>
      </c>
      <c r="T24" s="554">
        <f t="shared" si="3"/>
        <v>13.299999999999999</v>
      </c>
      <c r="U24" s="267">
        <f t="shared" si="100"/>
        <v>22.284756249999997</v>
      </c>
      <c r="V24" s="268">
        <f t="shared" si="101"/>
        <v>24.443256249999997</v>
      </c>
      <c r="W24" s="498">
        <f t="shared" si="74"/>
        <v>27.321256249999998</v>
      </c>
      <c r="X24" s="268">
        <f t="shared" si="75"/>
        <v>30.199256249999991</v>
      </c>
      <c r="Y24" s="268">
        <f t="shared" si="102"/>
        <v>33.077256249999998</v>
      </c>
      <c r="Z24" s="268">
        <f t="shared" si="103"/>
        <v>35.955256249999991</v>
      </c>
      <c r="AA24" s="554">
        <f t="shared" si="6"/>
        <v>9.7999999999999989</v>
      </c>
      <c r="AB24" s="267">
        <f t="shared" si="104"/>
        <v>16.986006249999996</v>
      </c>
      <c r="AC24" s="268">
        <f t="shared" si="105"/>
        <v>19.144506249999999</v>
      </c>
      <c r="AD24" s="498">
        <f t="shared" si="76"/>
        <v>22.022506249999999</v>
      </c>
      <c r="AE24" s="268">
        <f t="shared" si="77"/>
        <v>24.900506249999999</v>
      </c>
      <c r="AF24" s="268">
        <f t="shared" si="106"/>
        <v>27.778506249999992</v>
      </c>
      <c r="AG24" s="268">
        <f t="shared" si="107"/>
        <v>30.656506249999993</v>
      </c>
      <c r="AH24" s="554">
        <f t="shared" si="9"/>
        <v>7</v>
      </c>
      <c r="AI24" s="267">
        <f t="shared" si="108"/>
        <v>13.736318749999997</v>
      </c>
      <c r="AJ24" s="268">
        <f t="shared" si="109"/>
        <v>15.894818749999999</v>
      </c>
      <c r="AK24" s="498">
        <f t="shared" si="78"/>
        <v>18.772818749999999</v>
      </c>
      <c r="AL24" s="268">
        <f t="shared" si="79"/>
        <v>21.650818749999996</v>
      </c>
      <c r="AM24" s="268">
        <f t="shared" si="110"/>
        <v>24.528818749999996</v>
      </c>
      <c r="AN24" s="268">
        <f t="shared" si="111"/>
        <v>27.406818749999996</v>
      </c>
      <c r="AO24" s="554">
        <f t="shared" si="12"/>
        <v>6.3</v>
      </c>
      <c r="AP24" s="267">
        <f t="shared" si="112"/>
        <v>12.811474999999998</v>
      </c>
      <c r="AQ24" s="268">
        <f t="shared" si="113"/>
        <v>14.969974999999998</v>
      </c>
      <c r="AR24" s="498">
        <f t="shared" si="80"/>
        <v>17.847974999999998</v>
      </c>
      <c r="AS24" s="268">
        <f t="shared" si="81"/>
        <v>20.725974999999998</v>
      </c>
      <c r="AT24" s="268">
        <f t="shared" si="114"/>
        <v>23.603974999999995</v>
      </c>
      <c r="AU24" s="268">
        <f t="shared" si="115"/>
        <v>26.481974999999995</v>
      </c>
      <c r="AV24" s="554">
        <f t="shared" si="15"/>
        <v>4.8999999999999995</v>
      </c>
      <c r="AW24" s="267">
        <f t="shared" si="82"/>
        <v>13.399053124999998</v>
      </c>
      <c r="AX24" s="268">
        <f t="shared" si="83"/>
        <v>15.557553124999998</v>
      </c>
      <c r="AY24" s="268">
        <f t="shared" si="84"/>
        <v>18.435553124999998</v>
      </c>
      <c r="AZ24" s="269">
        <f t="shared" si="85"/>
        <v>21.313553124999999</v>
      </c>
      <c r="BA24" s="269">
        <f t="shared" si="116"/>
        <v>22.091553124999997</v>
      </c>
      <c r="BB24" s="269">
        <f t="shared" si="117"/>
        <v>24.969553124999994</v>
      </c>
      <c r="BC24" s="554">
        <f t="shared" si="20"/>
        <v>4.1999999999999993</v>
      </c>
      <c r="BD24" s="267">
        <f t="shared" si="118"/>
        <v>10.561579166666665</v>
      </c>
      <c r="BE24" s="268">
        <f t="shared" si="119"/>
        <v>12.720079166666665</v>
      </c>
      <c r="BF24" s="268">
        <f t="shared" si="86"/>
        <v>15.598079166666665</v>
      </c>
      <c r="BG24" s="269">
        <f t="shared" si="87"/>
        <v>18.476079166666665</v>
      </c>
      <c r="BH24" s="269">
        <f t="shared" si="120"/>
        <v>21.354079166666661</v>
      </c>
      <c r="BI24" s="269">
        <f t="shared" si="121"/>
        <v>24.232079166666662</v>
      </c>
      <c r="BJ24" s="554">
        <f t="shared" si="23"/>
        <v>3.8499999999999996</v>
      </c>
      <c r="BK24" s="267">
        <f t="shared" si="122"/>
        <v>10.174105208333332</v>
      </c>
      <c r="BL24" s="268">
        <f t="shared" si="123"/>
        <v>12.332605208333332</v>
      </c>
      <c r="BM24" s="268">
        <f t="shared" si="124"/>
        <v>15.21060520833333</v>
      </c>
      <c r="BN24" s="270">
        <f t="shared" si="125"/>
        <v>18.088605208333327</v>
      </c>
      <c r="BO24" s="270">
        <f t="shared" si="126"/>
        <v>20.966605208333327</v>
      </c>
      <c r="BP24" s="270">
        <f t="shared" si="127"/>
        <v>23.844605208333327</v>
      </c>
      <c r="BQ24" s="554">
        <f t="shared" si="65"/>
        <v>3.5</v>
      </c>
      <c r="BR24" s="267">
        <f t="shared" si="128"/>
        <v>9.8241052083333322</v>
      </c>
      <c r="BS24" s="268">
        <f t="shared" si="129"/>
        <v>11.982605208333332</v>
      </c>
      <c r="BT24" s="268">
        <f t="shared" si="130"/>
        <v>14.860605208333331</v>
      </c>
      <c r="BU24" s="270">
        <f t="shared" si="131"/>
        <v>17.738605208333329</v>
      </c>
      <c r="BV24" s="270">
        <f t="shared" si="132"/>
        <v>20.616605208333329</v>
      </c>
      <c r="BW24" s="270">
        <f t="shared" si="133"/>
        <v>23.494605208333326</v>
      </c>
    </row>
    <row r="25" spans="1:75" x14ac:dyDescent="0.3">
      <c r="A25" s="232" t="s">
        <v>284</v>
      </c>
      <c r="B25" s="364">
        <v>4</v>
      </c>
      <c r="C25" s="266">
        <f t="shared" si="88"/>
        <v>19</v>
      </c>
      <c r="D25" s="266">
        <f t="shared" si="89"/>
        <v>11.5</v>
      </c>
      <c r="E25" s="266">
        <f t="shared" si="90"/>
        <v>9</v>
      </c>
      <c r="F25" s="266">
        <f t="shared" si="91"/>
        <v>7</v>
      </c>
      <c r="G25" s="266">
        <f t="shared" si="92"/>
        <v>6.5</v>
      </c>
      <c r="H25" s="266">
        <f t="shared" si="93"/>
        <v>5.5</v>
      </c>
      <c r="I25" s="266">
        <f t="shared" si="94"/>
        <v>5</v>
      </c>
      <c r="J25" s="266">
        <f t="shared" si="95"/>
        <v>4.75</v>
      </c>
      <c r="K25" s="266">
        <f t="shared" si="32"/>
        <v>4.5</v>
      </c>
      <c r="L25" s="361">
        <v>1.4</v>
      </c>
      <c r="M25" s="549">
        <f t="shared" si="0"/>
        <v>26.599999999999998</v>
      </c>
      <c r="N25" s="300">
        <f t="shared" si="72"/>
        <v>38.282881249999996</v>
      </c>
      <c r="O25" s="268">
        <f t="shared" si="96"/>
        <v>40.441381249999992</v>
      </c>
      <c r="P25" s="268">
        <f t="shared" si="97"/>
        <v>43.319381249999992</v>
      </c>
      <c r="Q25" s="498">
        <f t="shared" si="73"/>
        <v>46.197381249999992</v>
      </c>
      <c r="R25" s="268">
        <f t="shared" si="98"/>
        <v>49.075381249999992</v>
      </c>
      <c r="S25" s="268">
        <f t="shared" si="99"/>
        <v>51.953381249999985</v>
      </c>
      <c r="T25" s="554">
        <f t="shared" si="3"/>
        <v>16.099999999999998</v>
      </c>
      <c r="U25" s="267">
        <f t="shared" si="100"/>
        <v>25.084756249999998</v>
      </c>
      <c r="V25" s="268">
        <f t="shared" si="101"/>
        <v>27.243256249999995</v>
      </c>
      <c r="W25" s="498">
        <f t="shared" si="74"/>
        <v>30.121256249999995</v>
      </c>
      <c r="X25" s="268">
        <f t="shared" si="75"/>
        <v>32.999256249999988</v>
      </c>
      <c r="Y25" s="268">
        <f t="shared" si="102"/>
        <v>35.877256249999995</v>
      </c>
      <c r="Z25" s="268">
        <f t="shared" si="103"/>
        <v>38.755256249999988</v>
      </c>
      <c r="AA25" s="554">
        <f t="shared" si="6"/>
        <v>12.6</v>
      </c>
      <c r="AB25" s="267">
        <f t="shared" si="104"/>
        <v>19.78600625</v>
      </c>
      <c r="AC25" s="268">
        <f t="shared" si="105"/>
        <v>21.944506249999996</v>
      </c>
      <c r="AD25" s="498">
        <f t="shared" si="76"/>
        <v>24.822506249999996</v>
      </c>
      <c r="AE25" s="268">
        <f t="shared" si="77"/>
        <v>27.700506249999997</v>
      </c>
      <c r="AF25" s="268">
        <f t="shared" si="106"/>
        <v>30.578506249999997</v>
      </c>
      <c r="AG25" s="268">
        <f t="shared" si="107"/>
        <v>33.456506249999997</v>
      </c>
      <c r="AH25" s="554">
        <f t="shared" si="9"/>
        <v>9.7999999999999989</v>
      </c>
      <c r="AI25" s="267">
        <f t="shared" si="108"/>
        <v>16.536318749999996</v>
      </c>
      <c r="AJ25" s="268">
        <f t="shared" si="109"/>
        <v>18.694818749999996</v>
      </c>
      <c r="AK25" s="498">
        <f t="shared" si="78"/>
        <v>21.572818749999996</v>
      </c>
      <c r="AL25" s="268">
        <f t="shared" si="79"/>
        <v>24.450818749999996</v>
      </c>
      <c r="AM25" s="268">
        <f t="shared" si="110"/>
        <v>27.328818749999996</v>
      </c>
      <c r="AN25" s="268">
        <f t="shared" si="111"/>
        <v>30.206818749999996</v>
      </c>
      <c r="AO25" s="554">
        <f t="shared" si="12"/>
        <v>9.1</v>
      </c>
      <c r="AP25" s="267">
        <f t="shared" si="112"/>
        <v>15.611474999999999</v>
      </c>
      <c r="AQ25" s="268">
        <f t="shared" si="113"/>
        <v>17.769974999999999</v>
      </c>
      <c r="AR25" s="498">
        <f t="shared" si="80"/>
        <v>20.647974999999995</v>
      </c>
      <c r="AS25" s="268">
        <f t="shared" si="81"/>
        <v>23.525974999999995</v>
      </c>
      <c r="AT25" s="268">
        <f t="shared" si="114"/>
        <v>26.403974999999996</v>
      </c>
      <c r="AU25" s="268">
        <f t="shared" si="115"/>
        <v>29.281974999999996</v>
      </c>
      <c r="AV25" s="554">
        <f t="shared" si="15"/>
        <v>7.6999999999999993</v>
      </c>
      <c r="AW25" s="267">
        <f t="shared" si="82"/>
        <v>16.199053124999999</v>
      </c>
      <c r="AX25" s="268">
        <f t="shared" si="83"/>
        <v>18.357553124999995</v>
      </c>
      <c r="AY25" s="268">
        <f t="shared" si="84"/>
        <v>21.235553124999996</v>
      </c>
      <c r="AZ25" s="269">
        <f t="shared" si="85"/>
        <v>24.113553124999996</v>
      </c>
      <c r="BA25" s="269">
        <f t="shared" si="116"/>
        <v>24.891553124999998</v>
      </c>
      <c r="BB25" s="269">
        <f t="shared" si="117"/>
        <v>27.769553124999995</v>
      </c>
      <c r="BC25" s="554">
        <f t="shared" si="20"/>
        <v>7</v>
      </c>
      <c r="BD25" s="267">
        <f t="shared" si="118"/>
        <v>13.361579166666665</v>
      </c>
      <c r="BE25" s="268">
        <f t="shared" si="119"/>
        <v>15.520079166666665</v>
      </c>
      <c r="BF25" s="268">
        <f t="shared" si="86"/>
        <v>18.398079166666665</v>
      </c>
      <c r="BG25" s="269">
        <f t="shared" si="87"/>
        <v>21.276079166666666</v>
      </c>
      <c r="BH25" s="269">
        <f t="shared" si="120"/>
        <v>24.154079166666662</v>
      </c>
      <c r="BI25" s="269">
        <f t="shared" si="121"/>
        <v>27.032079166666662</v>
      </c>
      <c r="BJ25" s="554">
        <f t="shared" si="23"/>
        <v>6.6499999999999995</v>
      </c>
      <c r="BK25" s="267">
        <f t="shared" si="122"/>
        <v>12.974105208333331</v>
      </c>
      <c r="BL25" s="268">
        <f t="shared" si="123"/>
        <v>15.132605208333331</v>
      </c>
      <c r="BM25" s="268">
        <f t="shared" si="124"/>
        <v>18.010605208333331</v>
      </c>
      <c r="BN25" s="270">
        <f t="shared" si="125"/>
        <v>20.888605208333328</v>
      </c>
      <c r="BO25" s="270">
        <f t="shared" si="126"/>
        <v>23.766605208333328</v>
      </c>
      <c r="BP25" s="270">
        <f t="shared" si="127"/>
        <v>26.644605208333324</v>
      </c>
      <c r="BQ25" s="554">
        <f t="shared" si="65"/>
        <v>6.3</v>
      </c>
      <c r="BR25" s="267">
        <f t="shared" si="128"/>
        <v>12.624105208333333</v>
      </c>
      <c r="BS25" s="268">
        <f t="shared" si="129"/>
        <v>14.782605208333333</v>
      </c>
      <c r="BT25" s="268">
        <f t="shared" si="130"/>
        <v>17.66060520833333</v>
      </c>
      <c r="BU25" s="270">
        <f t="shared" si="131"/>
        <v>20.53860520833333</v>
      </c>
      <c r="BV25" s="270">
        <f t="shared" si="132"/>
        <v>23.41660520833333</v>
      </c>
      <c r="BW25" s="270">
        <f t="shared" si="133"/>
        <v>26.294605208333326</v>
      </c>
    </row>
    <row r="26" spans="1:75" x14ac:dyDescent="0.3">
      <c r="A26" s="293" t="s">
        <v>285</v>
      </c>
      <c r="B26" s="364">
        <v>7</v>
      </c>
      <c r="C26" s="266">
        <f t="shared" si="88"/>
        <v>22</v>
      </c>
      <c r="D26" s="266">
        <f t="shared" si="89"/>
        <v>14.5</v>
      </c>
      <c r="E26" s="266">
        <f t="shared" si="90"/>
        <v>12</v>
      </c>
      <c r="F26" s="266">
        <f t="shared" si="91"/>
        <v>10</v>
      </c>
      <c r="G26" s="266">
        <f t="shared" si="92"/>
        <v>9.5</v>
      </c>
      <c r="H26" s="266">
        <f t="shared" si="93"/>
        <v>8.5</v>
      </c>
      <c r="I26" s="266">
        <f t="shared" si="94"/>
        <v>8</v>
      </c>
      <c r="J26" s="266">
        <f t="shared" si="95"/>
        <v>7.75</v>
      </c>
      <c r="K26" s="266">
        <f t="shared" si="32"/>
        <v>7.5</v>
      </c>
      <c r="L26" s="361">
        <v>1.4</v>
      </c>
      <c r="M26" s="549">
        <f t="shared" si="0"/>
        <v>30.799999999999997</v>
      </c>
      <c r="N26" s="300">
        <f>M26+N$5</f>
        <v>42.482881249999998</v>
      </c>
      <c r="O26" s="268">
        <f>M26+O$5</f>
        <v>44.641381249999995</v>
      </c>
      <c r="P26" s="268">
        <f>M26+P$5</f>
        <v>47.519381249999995</v>
      </c>
      <c r="Q26" s="498">
        <f t="shared" si="73"/>
        <v>50.397381249999988</v>
      </c>
      <c r="R26" s="268">
        <f t="shared" si="98"/>
        <v>53.275381249999995</v>
      </c>
      <c r="S26" s="268">
        <f t="shared" si="99"/>
        <v>56.153381249999981</v>
      </c>
      <c r="T26" s="554">
        <f t="shared" si="3"/>
        <v>20.299999999999997</v>
      </c>
      <c r="U26" s="267">
        <f>T26+U$5</f>
        <v>29.284756249999994</v>
      </c>
      <c r="V26" s="268">
        <f>T26+V$5</f>
        <v>31.443256249999994</v>
      </c>
      <c r="W26" s="498">
        <f t="shared" si="74"/>
        <v>34.32125624999999</v>
      </c>
      <c r="X26" s="268">
        <f t="shared" si="75"/>
        <v>37.199256249999991</v>
      </c>
      <c r="Y26" s="268">
        <f t="shared" si="102"/>
        <v>40.077256249999991</v>
      </c>
      <c r="Z26" s="268">
        <f t="shared" si="103"/>
        <v>42.955256249999991</v>
      </c>
      <c r="AA26" s="554">
        <f t="shared" si="6"/>
        <v>16.799999999999997</v>
      </c>
      <c r="AB26" s="267">
        <f>AA26+AB$5</f>
        <v>23.986006249999996</v>
      </c>
      <c r="AC26" s="268">
        <f>AA26+AC$5</f>
        <v>26.144506249999996</v>
      </c>
      <c r="AD26" s="498">
        <f t="shared" si="76"/>
        <v>29.022506249999996</v>
      </c>
      <c r="AE26" s="268">
        <f t="shared" si="77"/>
        <v>31.900506249999996</v>
      </c>
      <c r="AF26" s="268">
        <f t="shared" si="106"/>
        <v>34.778506249999992</v>
      </c>
      <c r="AG26" s="268">
        <f t="shared" si="107"/>
        <v>37.656506249999993</v>
      </c>
      <c r="AH26" s="554">
        <f t="shared" si="9"/>
        <v>14</v>
      </c>
      <c r="AI26" s="267">
        <f>AH26+AI$5</f>
        <v>20.736318749999995</v>
      </c>
      <c r="AJ26" s="268">
        <f>AH26+AJ$5</f>
        <v>22.894818749999999</v>
      </c>
      <c r="AK26" s="498">
        <f t="shared" si="78"/>
        <v>25.772818749999999</v>
      </c>
      <c r="AL26" s="268">
        <f t="shared" si="79"/>
        <v>28.650818749999996</v>
      </c>
      <c r="AM26" s="268">
        <f t="shared" si="110"/>
        <v>31.528818749999996</v>
      </c>
      <c r="AN26" s="268">
        <f t="shared" si="111"/>
        <v>34.406818749999999</v>
      </c>
      <c r="AO26" s="554">
        <f t="shared" si="12"/>
        <v>13.299999999999999</v>
      </c>
      <c r="AP26" s="267">
        <f>AO26+AP$5</f>
        <v>19.811474999999998</v>
      </c>
      <c r="AQ26" s="268">
        <f>AO26+AQ$5</f>
        <v>21.969974999999998</v>
      </c>
      <c r="AR26" s="498">
        <f t="shared" si="80"/>
        <v>24.847974999999998</v>
      </c>
      <c r="AS26" s="268">
        <f t="shared" si="81"/>
        <v>27.725974999999998</v>
      </c>
      <c r="AT26" s="268">
        <f t="shared" si="114"/>
        <v>30.603974999999991</v>
      </c>
      <c r="AU26" s="268">
        <f t="shared" si="115"/>
        <v>33.481974999999991</v>
      </c>
      <c r="AV26" s="554">
        <f t="shared" si="15"/>
        <v>11.899999999999999</v>
      </c>
      <c r="AW26" s="267">
        <f t="shared" si="82"/>
        <v>20.399053124999998</v>
      </c>
      <c r="AX26" s="268">
        <f t="shared" si="83"/>
        <v>22.557553124999998</v>
      </c>
      <c r="AY26" s="268">
        <f t="shared" si="84"/>
        <v>25.435553124999998</v>
      </c>
      <c r="AZ26" s="269">
        <f t="shared" si="85"/>
        <v>28.313553124999999</v>
      </c>
      <c r="BA26" s="269">
        <f t="shared" si="116"/>
        <v>29.091553124999997</v>
      </c>
      <c r="BB26" s="269">
        <f t="shared" si="117"/>
        <v>31.969553124999994</v>
      </c>
      <c r="BC26" s="554">
        <f t="shared" si="20"/>
        <v>11.2</v>
      </c>
      <c r="BD26" s="267">
        <f>BC26+BD$5</f>
        <v>17.561579166666665</v>
      </c>
      <c r="BE26" s="268">
        <f>BC26+BE$5</f>
        <v>19.720079166666665</v>
      </c>
      <c r="BF26" s="268">
        <f t="shared" si="86"/>
        <v>22.598079166666665</v>
      </c>
      <c r="BG26" s="269">
        <f t="shared" si="87"/>
        <v>25.476079166666665</v>
      </c>
      <c r="BH26" s="269">
        <f t="shared" si="120"/>
        <v>28.354079166666661</v>
      </c>
      <c r="BI26" s="269">
        <f t="shared" si="121"/>
        <v>31.232079166666662</v>
      </c>
      <c r="BJ26" s="554">
        <f t="shared" si="23"/>
        <v>10.85</v>
      </c>
      <c r="BK26" s="267">
        <f>BJ26+BK$5</f>
        <v>17.17410520833333</v>
      </c>
      <c r="BL26" s="268">
        <f>BJ26+BL$5</f>
        <v>19.332605208333334</v>
      </c>
      <c r="BM26" s="268">
        <f>BJ26+BM$5</f>
        <v>22.21060520833333</v>
      </c>
      <c r="BN26" s="270">
        <f>BJ26+BN$5</f>
        <v>25.088605208333327</v>
      </c>
      <c r="BO26" s="270">
        <f t="shared" si="126"/>
        <v>27.966605208333327</v>
      </c>
      <c r="BP26" s="270">
        <f t="shared" si="127"/>
        <v>30.844605208333327</v>
      </c>
      <c r="BQ26" s="554">
        <f t="shared" si="65"/>
        <v>10.5</v>
      </c>
      <c r="BR26" s="267">
        <f>BQ26+BR$5</f>
        <v>16.824105208333332</v>
      </c>
      <c r="BS26" s="268">
        <f>BQ26+BS$5</f>
        <v>18.982605208333332</v>
      </c>
      <c r="BT26" s="268">
        <f>BQ26+BT$5</f>
        <v>21.860605208333332</v>
      </c>
      <c r="BU26" s="270">
        <f>BQ26+BU$5</f>
        <v>24.738605208333329</v>
      </c>
      <c r="BV26" s="270">
        <f t="shared" si="132"/>
        <v>27.616605208333329</v>
      </c>
      <c r="BW26" s="270">
        <f t="shared" si="133"/>
        <v>30.494605208333326</v>
      </c>
    </row>
    <row r="27" spans="1:75" ht="15" thickBot="1" x14ac:dyDescent="0.35">
      <c r="A27" s="298" t="s">
        <v>286</v>
      </c>
      <c r="B27" s="366">
        <v>50</v>
      </c>
      <c r="C27" s="303">
        <f t="shared" si="88"/>
        <v>65</v>
      </c>
      <c r="D27" s="303">
        <f t="shared" si="89"/>
        <v>57.5</v>
      </c>
      <c r="E27" s="303">
        <f t="shared" si="90"/>
        <v>55</v>
      </c>
      <c r="F27" s="266">
        <f t="shared" si="91"/>
        <v>53</v>
      </c>
      <c r="G27" s="266">
        <f t="shared" si="92"/>
        <v>52.5</v>
      </c>
      <c r="H27" s="303">
        <f t="shared" si="93"/>
        <v>51.5</v>
      </c>
      <c r="I27" s="303">
        <f t="shared" si="94"/>
        <v>51</v>
      </c>
      <c r="J27" s="303">
        <f t="shared" si="95"/>
        <v>50.75</v>
      </c>
      <c r="K27" s="266">
        <f t="shared" si="32"/>
        <v>50.5</v>
      </c>
      <c r="L27" s="362">
        <v>1.4</v>
      </c>
      <c r="M27" s="550">
        <f t="shared" si="0"/>
        <v>91</v>
      </c>
      <c r="N27" s="300">
        <f>M27+N$5</f>
        <v>102.68288124999999</v>
      </c>
      <c r="O27" s="268">
        <f>M27+O$5</f>
        <v>104.84138125</v>
      </c>
      <c r="P27" s="268">
        <f>M27+P$5</f>
        <v>107.71938125</v>
      </c>
      <c r="Q27" s="498">
        <f t="shared" si="73"/>
        <v>110.59738124999998</v>
      </c>
      <c r="R27" s="268">
        <f t="shared" si="98"/>
        <v>113.47538125</v>
      </c>
      <c r="S27" s="268">
        <f t="shared" si="99"/>
        <v>116.35338124999998</v>
      </c>
      <c r="T27" s="554">
        <f t="shared" si="3"/>
        <v>80.5</v>
      </c>
      <c r="U27" s="267">
        <f>T27+U$5</f>
        <v>89.484756250000004</v>
      </c>
      <c r="V27" s="268">
        <f>T27+V$5</f>
        <v>91.643256249999993</v>
      </c>
      <c r="W27" s="498">
        <f t="shared" si="74"/>
        <v>94.521256249999993</v>
      </c>
      <c r="X27" s="268">
        <f t="shared" si="75"/>
        <v>97.399256249999993</v>
      </c>
      <c r="Y27" s="268">
        <f t="shared" si="102"/>
        <v>100.27725624999999</v>
      </c>
      <c r="Z27" s="268">
        <f t="shared" si="103"/>
        <v>103.15525624999999</v>
      </c>
      <c r="AA27" s="554">
        <f t="shared" si="6"/>
        <v>77</v>
      </c>
      <c r="AB27" s="267">
        <f>AA27+AB$5</f>
        <v>84.186006249999991</v>
      </c>
      <c r="AC27" s="268">
        <f>AA27+AC$5</f>
        <v>86.344506249999995</v>
      </c>
      <c r="AD27" s="498">
        <f t="shared" si="76"/>
        <v>89.222506249999995</v>
      </c>
      <c r="AE27" s="268">
        <f t="shared" si="77"/>
        <v>92.100506249999995</v>
      </c>
      <c r="AF27" s="268">
        <f t="shared" si="106"/>
        <v>94.978506249999995</v>
      </c>
      <c r="AG27" s="268">
        <f t="shared" si="107"/>
        <v>97.856506249999995</v>
      </c>
      <c r="AH27" s="554">
        <f t="shared" si="9"/>
        <v>74.199999999999989</v>
      </c>
      <c r="AI27" s="267">
        <f>AH27+AI$5</f>
        <v>80.936318749999984</v>
      </c>
      <c r="AJ27" s="268">
        <f>AH27+AJ$5</f>
        <v>83.094818749999988</v>
      </c>
      <c r="AK27" s="498">
        <f t="shared" si="78"/>
        <v>85.972818749999988</v>
      </c>
      <c r="AL27" s="268">
        <f t="shared" si="79"/>
        <v>88.850818749999988</v>
      </c>
      <c r="AM27" s="268">
        <f t="shared" si="110"/>
        <v>91.728818749999988</v>
      </c>
      <c r="AN27" s="268">
        <f t="shared" si="111"/>
        <v>94.606818749999988</v>
      </c>
      <c r="AO27" s="554">
        <f t="shared" si="12"/>
        <v>73.5</v>
      </c>
      <c r="AP27" s="267">
        <f>AO27+AP$5</f>
        <v>80.011475000000004</v>
      </c>
      <c r="AQ27" s="268">
        <f>AO27+AQ$5</f>
        <v>82.169974999999994</v>
      </c>
      <c r="AR27" s="498">
        <f t="shared" si="80"/>
        <v>85.047974999999994</v>
      </c>
      <c r="AS27" s="268">
        <f t="shared" si="81"/>
        <v>87.925974999999994</v>
      </c>
      <c r="AT27" s="268">
        <f t="shared" si="114"/>
        <v>90.803974999999994</v>
      </c>
      <c r="AU27" s="268">
        <f t="shared" si="115"/>
        <v>93.681974999999994</v>
      </c>
      <c r="AV27" s="554">
        <f t="shared" si="15"/>
        <v>72.099999999999994</v>
      </c>
      <c r="AW27" s="267">
        <f t="shared" si="82"/>
        <v>80.599053124999983</v>
      </c>
      <c r="AX27" s="268">
        <f t="shared" si="83"/>
        <v>82.757553124999987</v>
      </c>
      <c r="AY27" s="268">
        <f t="shared" si="84"/>
        <v>85.635553124999987</v>
      </c>
      <c r="AZ27" s="269">
        <f t="shared" si="85"/>
        <v>88.513553124999987</v>
      </c>
      <c r="BA27" s="269">
        <f t="shared" si="116"/>
        <v>89.291553124999993</v>
      </c>
      <c r="BB27" s="269">
        <f t="shared" si="117"/>
        <v>92.169553124999993</v>
      </c>
      <c r="BC27" s="554">
        <f t="shared" si="20"/>
        <v>71.399999999999991</v>
      </c>
      <c r="BD27" s="267">
        <f>BC27+BD$5</f>
        <v>77.76157916666665</v>
      </c>
      <c r="BE27" s="268">
        <f>BC27+BE$5</f>
        <v>79.920079166666653</v>
      </c>
      <c r="BF27" s="268">
        <f t="shared" si="86"/>
        <v>82.798079166666653</v>
      </c>
      <c r="BG27" s="269">
        <f t="shared" si="87"/>
        <v>85.676079166666653</v>
      </c>
      <c r="BH27" s="269">
        <f t="shared" si="120"/>
        <v>88.554079166666654</v>
      </c>
      <c r="BI27" s="269">
        <f t="shared" si="121"/>
        <v>91.432079166666654</v>
      </c>
      <c r="BJ27" s="554">
        <f t="shared" si="23"/>
        <v>71.05</v>
      </c>
      <c r="BK27" s="267">
        <f>BJ27+BK$5</f>
        <v>77.374105208333333</v>
      </c>
      <c r="BL27" s="268">
        <f>BJ27+BL$5</f>
        <v>79.532605208333337</v>
      </c>
      <c r="BM27" s="268">
        <f>BJ27+BM$5</f>
        <v>82.410605208333322</v>
      </c>
      <c r="BN27" s="270">
        <f>BJ27+BN$5</f>
        <v>85.288605208333323</v>
      </c>
      <c r="BO27" s="270">
        <f t="shared" si="126"/>
        <v>88.166605208333323</v>
      </c>
      <c r="BP27" s="270">
        <f t="shared" si="127"/>
        <v>91.044605208333323</v>
      </c>
      <c r="BQ27" s="554">
        <f t="shared" si="65"/>
        <v>70.699999999999989</v>
      </c>
      <c r="BR27" s="267">
        <f>BQ27+BR$5</f>
        <v>77.024105208333324</v>
      </c>
      <c r="BS27" s="268">
        <f>BQ27+BS$5</f>
        <v>79.182605208333314</v>
      </c>
      <c r="BT27" s="268">
        <f>BQ27+BT$5</f>
        <v>82.060605208333314</v>
      </c>
      <c r="BU27" s="270">
        <f>BQ27+BU$5</f>
        <v>84.938605208333314</v>
      </c>
      <c r="BV27" s="270">
        <f t="shared" si="132"/>
        <v>87.816605208333314</v>
      </c>
      <c r="BW27" s="270">
        <f t="shared" si="133"/>
        <v>90.694605208333314</v>
      </c>
    </row>
    <row r="28" spans="1:75" s="373" customFormat="1" x14ac:dyDescent="0.3">
      <c r="B28" s="381"/>
      <c r="C28" s="374"/>
      <c r="D28" s="374"/>
      <c r="E28" s="374"/>
      <c r="F28" s="374"/>
      <c r="G28" s="374"/>
      <c r="H28" s="374"/>
      <c r="I28" s="374"/>
      <c r="J28" s="374"/>
      <c r="K28" s="374"/>
      <c r="L28" s="382"/>
      <c r="M28" s="376"/>
      <c r="N28" s="377"/>
      <c r="O28" s="377"/>
      <c r="P28" s="377"/>
      <c r="Q28" s="377"/>
      <c r="R28" s="377"/>
      <c r="S28" s="377"/>
      <c r="T28" s="378"/>
      <c r="U28" s="377"/>
      <c r="V28" s="377"/>
      <c r="W28" s="377"/>
      <c r="X28" s="377"/>
      <c r="Y28" s="377"/>
      <c r="Z28" s="377"/>
      <c r="AA28" s="378"/>
      <c r="AB28" s="377"/>
      <c r="AC28" s="377"/>
      <c r="AD28" s="377"/>
      <c r="AE28" s="377"/>
      <c r="AF28" s="377"/>
      <c r="AG28" s="377"/>
      <c r="AH28" s="378"/>
      <c r="AI28" s="377"/>
      <c r="AJ28" s="377"/>
      <c r="AK28" s="377"/>
      <c r="AL28" s="377"/>
      <c r="AM28" s="377"/>
      <c r="AN28" s="377"/>
      <c r="AO28" s="378"/>
      <c r="AP28" s="377"/>
      <c r="AQ28" s="377"/>
      <c r="AR28" s="377"/>
      <c r="AS28" s="377"/>
      <c r="AT28" s="377"/>
      <c r="AU28" s="377"/>
      <c r="AV28" s="378"/>
      <c r="AW28" s="377"/>
      <c r="AX28" s="377"/>
      <c r="AY28" s="377"/>
      <c r="AZ28" s="377"/>
      <c r="BA28" s="377"/>
      <c r="BB28" s="377"/>
      <c r="BC28" s="378"/>
      <c r="BD28" s="377"/>
      <c r="BE28" s="377"/>
      <c r="BF28" s="377"/>
      <c r="BG28" s="377"/>
      <c r="BH28" s="377"/>
      <c r="BI28" s="377"/>
      <c r="BJ28" s="378"/>
      <c r="BK28" s="377"/>
      <c r="BL28" s="377"/>
      <c r="BM28" s="377"/>
      <c r="BN28" s="379"/>
      <c r="BO28" s="379"/>
      <c r="BP28" s="379"/>
      <c r="BQ28" s="378"/>
      <c r="BR28" s="377"/>
      <c r="BS28" s="377"/>
      <c r="BT28" s="377"/>
      <c r="BU28" s="379"/>
      <c r="BV28" s="379"/>
      <c r="BW28" s="379"/>
    </row>
    <row r="29" spans="1:75" ht="25.2" x14ac:dyDescent="0.6">
      <c r="A29" s="372" t="s">
        <v>350</v>
      </c>
      <c r="B29" s="381"/>
      <c r="C29" s="374"/>
      <c r="D29" s="374"/>
      <c r="E29" s="374"/>
      <c r="F29" s="374"/>
      <c r="G29" s="374"/>
      <c r="H29" s="374"/>
      <c r="I29" s="374"/>
      <c r="J29" s="374"/>
      <c r="K29" s="374"/>
      <c r="L29" s="382"/>
      <c r="M29" s="376"/>
      <c r="N29" s="377"/>
      <c r="O29" s="377"/>
      <c r="P29" s="377"/>
      <c r="Q29" s="377"/>
      <c r="R29" s="377"/>
      <c r="S29" s="377"/>
      <c r="T29" s="378"/>
      <c r="U29" s="377"/>
      <c r="V29" s="377"/>
      <c r="W29" s="377"/>
      <c r="X29" s="377"/>
      <c r="Y29" s="377"/>
      <c r="Z29" s="377"/>
      <c r="AA29" s="378"/>
      <c r="AB29" s="377"/>
      <c r="AC29" s="377"/>
      <c r="AD29" s="377"/>
      <c r="AE29" s="377"/>
      <c r="AH29" s="378"/>
      <c r="AI29" s="377"/>
      <c r="AJ29" s="377"/>
      <c r="AK29" s="377"/>
      <c r="AL29" s="377"/>
      <c r="AO29" s="378"/>
      <c r="AP29" s="377"/>
      <c r="AQ29" s="377"/>
      <c r="AR29" s="377"/>
      <c r="AS29" s="377"/>
      <c r="AT29" s="377"/>
      <c r="AU29" s="377"/>
      <c r="AW29" s="378"/>
      <c r="AX29" s="377"/>
      <c r="AY29" s="377"/>
      <c r="AZ29" s="377"/>
      <c r="BA29" s="377"/>
      <c r="BB29" s="377"/>
      <c r="BC29" s="379"/>
      <c r="BD29" s="9"/>
      <c r="BH29" s="377"/>
      <c r="BI29" s="377"/>
      <c r="BO29" s="377"/>
      <c r="BP29" s="377"/>
      <c r="BV29" s="377"/>
      <c r="BW29" s="377"/>
    </row>
    <row r="30" spans="1:75" ht="25.2" x14ac:dyDescent="0.6">
      <c r="A30" s="372" t="s">
        <v>351</v>
      </c>
      <c r="B30" s="381"/>
      <c r="C30" s="374"/>
      <c r="D30" s="374"/>
      <c r="E30" s="374"/>
      <c r="F30" s="374"/>
      <c r="G30" s="374"/>
      <c r="H30" s="374"/>
      <c r="I30" s="374"/>
      <c r="J30" s="374"/>
      <c r="K30" s="374"/>
      <c r="L30" s="382"/>
      <c r="M30" s="376"/>
      <c r="N30" s="377"/>
      <c r="O30" s="377"/>
      <c r="P30" s="377"/>
      <c r="Q30" s="377"/>
      <c r="R30" s="377"/>
      <c r="S30" s="377"/>
      <c r="T30" s="378"/>
      <c r="U30" s="377"/>
      <c r="V30" s="377"/>
      <c r="W30" s="377"/>
      <c r="X30" s="377"/>
      <c r="Y30" s="377"/>
      <c r="Z30" s="377"/>
      <c r="AA30" s="378"/>
      <c r="AB30" s="377"/>
      <c r="AC30" s="377"/>
      <c r="AD30" s="377"/>
      <c r="AE30" s="377"/>
      <c r="AH30" s="378"/>
      <c r="AI30" s="377"/>
      <c r="AJ30" s="377"/>
      <c r="AK30" s="377"/>
      <c r="AL30" s="377"/>
      <c r="AO30" s="378"/>
      <c r="AP30" s="377"/>
      <c r="AQ30" s="377"/>
      <c r="AR30" s="377"/>
      <c r="AS30" s="377"/>
      <c r="AT30" s="377"/>
      <c r="AU30" s="377"/>
      <c r="AW30" s="378"/>
      <c r="AX30" s="377"/>
      <c r="AY30" s="377"/>
      <c r="AZ30" s="377"/>
      <c r="BA30" s="377"/>
      <c r="BB30" s="377"/>
      <c r="BC30" s="379"/>
      <c r="BD30" s="9"/>
      <c r="BH30" s="377"/>
      <c r="BI30" s="377"/>
      <c r="BO30" s="377"/>
      <c r="BP30" s="377"/>
      <c r="BV30" s="377"/>
      <c r="BW30" s="377"/>
    </row>
    <row r="31" spans="1:75" x14ac:dyDescent="0.3">
      <c r="A31" t="s">
        <v>270</v>
      </c>
      <c r="D31" s="169"/>
      <c r="E31" s="169"/>
      <c r="F31" s="169"/>
      <c r="G31" s="169"/>
      <c r="H31" s="169"/>
      <c r="I31" s="169"/>
      <c r="J31" s="169"/>
      <c r="K31" s="169"/>
      <c r="L31" s="169"/>
      <c r="M31" s="271"/>
      <c r="N31" s="30"/>
      <c r="O31" s="30"/>
      <c r="P31" s="30"/>
      <c r="Q31" s="30"/>
      <c r="R31" s="30"/>
      <c r="S31" s="30"/>
      <c r="T31" s="271"/>
      <c r="U31" s="30"/>
      <c r="V31" s="30"/>
      <c r="W31" s="30"/>
      <c r="X31" s="30"/>
      <c r="Y31" s="30"/>
      <c r="Z31" s="30"/>
      <c r="AA31" s="271"/>
      <c r="AB31" s="30"/>
      <c r="AC31" s="30"/>
      <c r="AD31" s="30"/>
      <c r="AE31" s="30"/>
      <c r="AH31" s="271"/>
      <c r="AI31" s="30"/>
      <c r="AJ31" s="30"/>
      <c r="AK31" s="30"/>
      <c r="AL31" s="30"/>
      <c r="AO31" s="271"/>
      <c r="AP31" s="30"/>
      <c r="AQ31" s="30"/>
      <c r="AR31" s="30"/>
      <c r="AS31" s="30"/>
      <c r="AT31" s="30"/>
      <c r="AU31" s="30"/>
      <c r="AW31" s="271"/>
      <c r="AX31" s="30"/>
      <c r="AY31" s="30"/>
      <c r="AZ31" s="30"/>
      <c r="BA31" s="30"/>
      <c r="BB31" s="30"/>
      <c r="BH31" s="30"/>
      <c r="BI31" s="30"/>
      <c r="BO31" s="30"/>
      <c r="BP31" s="30"/>
      <c r="BV31" s="30"/>
      <c r="BW31" s="30"/>
    </row>
    <row r="32" spans="1:75" x14ac:dyDescent="0.3">
      <c r="A32" t="s">
        <v>271</v>
      </c>
      <c r="D32" s="169"/>
      <c r="E32" s="169"/>
      <c r="F32" s="169"/>
      <c r="G32" s="169"/>
      <c r="H32" s="169"/>
      <c r="I32" s="169"/>
      <c r="J32" s="169"/>
      <c r="K32" s="169"/>
      <c r="L32" s="169"/>
      <c r="M32" s="271"/>
      <c r="N32" s="30"/>
      <c r="O32" s="30"/>
      <c r="P32" s="30"/>
      <c r="Q32" s="30"/>
      <c r="R32" s="30"/>
      <c r="S32" s="30"/>
      <c r="T32" s="271"/>
      <c r="U32" s="30"/>
      <c r="V32" s="30"/>
      <c r="W32" s="30"/>
      <c r="X32" s="30"/>
      <c r="Y32" s="30"/>
      <c r="Z32" s="30"/>
      <c r="AA32" s="271"/>
      <c r="AB32" s="30"/>
      <c r="AC32" s="30"/>
      <c r="AD32" s="30"/>
      <c r="AE32" s="30"/>
      <c r="AH32" s="271"/>
      <c r="AI32" s="30"/>
      <c r="AJ32" s="30"/>
      <c r="AK32" s="30"/>
      <c r="AL32" s="30"/>
      <c r="AO32" s="271"/>
      <c r="AP32" s="30"/>
      <c r="AQ32" s="30"/>
      <c r="AR32" s="30"/>
      <c r="AS32" s="30"/>
      <c r="AT32" s="30"/>
      <c r="AU32" s="30"/>
      <c r="AW32" s="271"/>
      <c r="AX32" s="30"/>
      <c r="AY32" s="30"/>
      <c r="AZ32" s="30"/>
      <c r="BA32" s="30"/>
      <c r="BB32" s="30"/>
      <c r="BH32" s="30"/>
      <c r="BI32" s="30"/>
      <c r="BO32" s="30"/>
      <c r="BP32" s="30"/>
      <c r="BV32" s="30"/>
      <c r="BW32" s="30"/>
    </row>
    <row r="33" spans="1:75" x14ac:dyDescent="0.3">
      <c r="A33" t="s">
        <v>272</v>
      </c>
      <c r="D33" s="169"/>
      <c r="E33" s="169"/>
      <c r="F33" s="169"/>
      <c r="G33" s="169"/>
      <c r="H33" s="169"/>
      <c r="I33" s="169"/>
      <c r="J33" s="169"/>
      <c r="K33" s="169"/>
      <c r="L33" s="169"/>
      <c r="M33" s="271"/>
      <c r="N33" s="30"/>
      <c r="O33" s="30"/>
      <c r="P33" s="30"/>
      <c r="Q33" s="30"/>
      <c r="R33" s="30"/>
      <c r="S33" s="30"/>
      <c r="T33" s="271"/>
      <c r="U33" s="30"/>
      <c r="V33" s="30"/>
      <c r="W33" s="30"/>
      <c r="X33" s="30"/>
      <c r="Y33" s="30"/>
      <c r="Z33" s="30"/>
      <c r="AA33" s="271"/>
      <c r="AB33" s="30"/>
      <c r="AC33" s="30"/>
      <c r="AD33" s="30"/>
      <c r="AE33" s="30"/>
      <c r="AH33" s="271"/>
      <c r="AI33" s="30"/>
      <c r="AJ33" s="30"/>
      <c r="AK33" s="30"/>
      <c r="AL33" s="30"/>
      <c r="AO33" s="271"/>
      <c r="AP33" s="30"/>
      <c r="AQ33" s="30"/>
      <c r="AR33" s="30"/>
      <c r="AS33" s="30"/>
      <c r="AT33" s="30"/>
      <c r="AU33" s="30"/>
      <c r="AW33" s="271"/>
      <c r="AX33" s="30"/>
      <c r="AY33" s="30"/>
      <c r="AZ33" s="30"/>
      <c r="BA33" s="30"/>
      <c r="BB33" s="30"/>
      <c r="BH33" s="30"/>
      <c r="BI33" s="30"/>
      <c r="BO33" s="30"/>
      <c r="BP33" s="30"/>
      <c r="BV33" s="30"/>
      <c r="BW33" s="30"/>
    </row>
    <row r="34" spans="1:75" x14ac:dyDescent="0.3">
      <c r="A34" t="s">
        <v>273</v>
      </c>
      <c r="D34" s="169"/>
      <c r="E34" s="169"/>
      <c r="F34" s="169"/>
      <c r="G34" s="169"/>
      <c r="H34" s="169"/>
      <c r="I34" s="169"/>
      <c r="J34" s="169"/>
      <c r="K34" s="169"/>
      <c r="L34" s="169"/>
      <c r="M34" s="271"/>
      <c r="N34" s="30"/>
      <c r="O34" s="30"/>
      <c r="P34" s="30"/>
      <c r="Q34" s="30"/>
      <c r="R34" s="30"/>
      <c r="S34" s="30"/>
      <c r="T34" s="271"/>
      <c r="U34" s="30"/>
      <c r="V34" s="30"/>
      <c r="W34" s="30"/>
      <c r="X34" s="30"/>
      <c r="Y34" s="30"/>
      <c r="Z34" s="30"/>
      <c r="AA34" s="271"/>
      <c r="AB34" s="30"/>
      <c r="AC34" s="30"/>
      <c r="AD34" s="30"/>
      <c r="AE34" s="30"/>
      <c r="AH34" s="271"/>
      <c r="AI34" s="30"/>
      <c r="AJ34" s="30"/>
      <c r="AK34" s="30"/>
      <c r="AL34" s="30"/>
      <c r="AO34" s="271"/>
      <c r="AP34" s="30"/>
      <c r="AQ34" s="30"/>
      <c r="AR34" s="30"/>
      <c r="AS34" s="30"/>
      <c r="AT34" s="30"/>
      <c r="AU34" s="30"/>
      <c r="AW34" s="271"/>
      <c r="AX34" s="30"/>
      <c r="AY34" s="30"/>
      <c r="AZ34" s="30"/>
      <c r="BA34" s="30"/>
      <c r="BB34" s="30"/>
      <c r="BH34" s="30"/>
      <c r="BI34" s="30"/>
      <c r="BO34" s="30"/>
      <c r="BP34" s="30"/>
      <c r="BV34" s="30"/>
      <c r="BW34" s="30"/>
    </row>
    <row r="35" spans="1:75" x14ac:dyDescent="0.3">
      <c r="A35" t="s">
        <v>441</v>
      </c>
      <c r="D35" s="169"/>
      <c r="E35" s="169"/>
      <c r="F35" s="169"/>
      <c r="G35" s="169"/>
      <c r="H35" s="169"/>
      <c r="I35" s="169"/>
      <c r="J35" s="169"/>
      <c r="K35" s="169"/>
      <c r="L35" s="169"/>
      <c r="M35" s="271"/>
      <c r="N35" s="30"/>
      <c r="O35" s="30"/>
      <c r="P35" s="30"/>
      <c r="Q35" s="30"/>
      <c r="R35" s="30"/>
      <c r="S35" s="30"/>
      <c r="T35" s="271"/>
      <c r="U35" s="30"/>
      <c r="V35" s="30"/>
      <c r="W35" s="30"/>
      <c r="X35" s="30"/>
      <c r="Y35" s="30"/>
      <c r="Z35" s="30"/>
      <c r="AA35" s="271"/>
      <c r="AB35" s="30"/>
      <c r="AC35" s="30"/>
      <c r="AD35" s="30"/>
      <c r="AE35" s="30"/>
      <c r="AH35" s="271"/>
      <c r="AI35" s="30"/>
      <c r="AJ35" s="30"/>
      <c r="AK35" s="30"/>
      <c r="AL35" s="30"/>
      <c r="AO35" s="271"/>
      <c r="AP35" s="30"/>
      <c r="AQ35" s="30"/>
      <c r="AR35" s="30"/>
      <c r="AS35" s="30"/>
      <c r="AT35" s="30"/>
      <c r="AU35" s="30"/>
      <c r="AW35" s="271"/>
      <c r="AX35" s="30"/>
      <c r="AY35" s="30"/>
      <c r="AZ35" s="30"/>
      <c r="BA35" s="30"/>
      <c r="BB35" s="30"/>
      <c r="BH35" s="30"/>
      <c r="BI35" s="30"/>
      <c r="BO35" s="30"/>
      <c r="BP35" s="30"/>
      <c r="BV35" s="30"/>
      <c r="BW35" s="30"/>
    </row>
    <row r="36" spans="1:75" x14ac:dyDescent="0.3">
      <c r="A36" s="23" t="s">
        <v>432</v>
      </c>
      <c r="D36" s="169"/>
      <c r="E36" s="169"/>
      <c r="F36" s="169"/>
      <c r="G36" s="169"/>
      <c r="H36" s="169"/>
      <c r="I36" s="169"/>
      <c r="J36" s="169"/>
      <c r="K36" s="169"/>
      <c r="L36" s="169"/>
      <c r="M36" s="271"/>
      <c r="N36" s="30"/>
      <c r="O36" s="30"/>
      <c r="P36" s="30"/>
      <c r="Q36" s="30"/>
      <c r="R36" s="30"/>
      <c r="S36" s="30"/>
      <c r="T36" s="271"/>
      <c r="U36" s="30"/>
      <c r="V36" s="30"/>
      <c r="W36" s="30"/>
      <c r="X36" s="30"/>
      <c r="Y36" s="30"/>
      <c r="Z36" s="30"/>
      <c r="AA36" s="271"/>
      <c r="AB36" s="30"/>
      <c r="AC36" s="30"/>
      <c r="AD36" s="30"/>
      <c r="AE36" s="30"/>
      <c r="AH36" s="271"/>
      <c r="AI36" s="30"/>
      <c r="AJ36" s="30"/>
      <c r="AK36" s="30"/>
      <c r="AL36" s="30"/>
      <c r="AO36" s="271"/>
      <c r="AP36" s="30"/>
      <c r="AQ36" s="30"/>
      <c r="AR36" s="30"/>
      <c r="AS36" s="30"/>
      <c r="AT36" s="30"/>
      <c r="AU36" s="30"/>
      <c r="AW36" s="271"/>
      <c r="AX36" s="30"/>
      <c r="AY36" s="30"/>
      <c r="AZ36" s="30"/>
      <c r="BA36" s="30"/>
      <c r="BB36" s="30"/>
      <c r="BH36" s="30"/>
      <c r="BI36" s="30"/>
      <c r="BO36" s="30"/>
      <c r="BP36" s="30"/>
      <c r="BV36" s="30"/>
      <c r="BW36" s="30"/>
    </row>
    <row r="37" spans="1:75" x14ac:dyDescent="0.3">
      <c r="A37" s="23" t="s">
        <v>433</v>
      </c>
      <c r="D37" s="169"/>
      <c r="E37" s="169"/>
      <c r="F37" s="169"/>
      <c r="G37" s="169"/>
      <c r="H37" s="169"/>
      <c r="I37" s="169"/>
      <c r="J37" s="169"/>
      <c r="K37" s="169"/>
      <c r="L37" s="169"/>
      <c r="M37" s="271"/>
      <c r="N37" s="30"/>
      <c r="O37" s="30"/>
      <c r="P37" s="30"/>
      <c r="Q37" s="30"/>
      <c r="R37" s="30"/>
      <c r="S37" s="30"/>
      <c r="T37" s="271"/>
      <c r="U37" s="30"/>
      <c r="V37" s="30"/>
      <c r="W37" s="30"/>
      <c r="X37" s="30"/>
      <c r="Y37" s="30"/>
      <c r="Z37" s="30"/>
      <c r="AA37" s="271"/>
      <c r="AB37" s="30"/>
      <c r="AC37" s="30"/>
      <c r="AD37" s="30"/>
      <c r="AE37" s="30"/>
      <c r="AH37" s="271"/>
      <c r="AI37" s="30"/>
      <c r="AJ37" s="30"/>
      <c r="AK37" s="30"/>
      <c r="AL37" s="30"/>
      <c r="AO37" s="271"/>
      <c r="AP37" s="30"/>
      <c r="AQ37" s="30"/>
      <c r="AR37" s="30"/>
      <c r="AS37" s="30"/>
      <c r="AT37" s="30"/>
      <c r="AU37" s="30"/>
      <c r="AW37" s="271"/>
      <c r="AX37" s="30"/>
      <c r="AY37" s="30"/>
      <c r="AZ37" s="30"/>
      <c r="BA37" s="30"/>
      <c r="BB37" s="30"/>
      <c r="BH37" s="30"/>
      <c r="BI37" s="30"/>
      <c r="BO37" s="30"/>
      <c r="BP37" s="30"/>
      <c r="BV37" s="30"/>
      <c r="BW37" s="30"/>
    </row>
    <row r="38" spans="1:75" x14ac:dyDescent="0.3">
      <c r="A38" s="23" t="s">
        <v>274</v>
      </c>
      <c r="D38" s="169"/>
      <c r="E38" s="169"/>
      <c r="F38" s="169"/>
      <c r="G38" s="169"/>
      <c r="H38" s="169"/>
      <c r="I38" s="169"/>
      <c r="J38" s="169"/>
      <c r="K38" s="169"/>
      <c r="L38" s="169"/>
      <c r="M38" s="271"/>
      <c r="N38" s="30"/>
      <c r="O38" s="30"/>
      <c r="P38" s="30"/>
      <c r="Q38" s="30"/>
      <c r="R38" s="30"/>
      <c r="S38" s="30"/>
      <c r="T38" s="271"/>
      <c r="U38" s="30"/>
      <c r="V38" s="30"/>
      <c r="W38" s="30"/>
      <c r="X38" s="30"/>
      <c r="Y38" s="30"/>
      <c r="Z38" s="30"/>
      <c r="AA38" s="271"/>
      <c r="AB38" s="30"/>
      <c r="AC38" s="30"/>
      <c r="AD38" s="30"/>
      <c r="AE38" s="30"/>
      <c r="AH38" s="271"/>
      <c r="AI38" s="30"/>
      <c r="AJ38" s="30"/>
      <c r="AK38" s="30"/>
      <c r="AL38" s="30"/>
      <c r="AO38" s="271"/>
      <c r="AP38" s="30"/>
      <c r="AQ38" s="30"/>
      <c r="AR38" s="30"/>
      <c r="AS38" s="30"/>
      <c r="AT38" s="30"/>
      <c r="AU38" s="30"/>
      <c r="AW38" s="271"/>
      <c r="AX38" s="30"/>
      <c r="AY38" s="30"/>
      <c r="AZ38" s="30"/>
      <c r="BA38" s="30"/>
      <c r="BB38" s="30"/>
      <c r="BH38" s="30"/>
      <c r="BI38" s="30"/>
      <c r="BO38" s="30"/>
      <c r="BP38" s="30"/>
      <c r="BV38" s="30"/>
      <c r="BW38" s="30"/>
    </row>
    <row r="39" spans="1:75" x14ac:dyDescent="0.3">
      <c r="A39" s="23" t="s">
        <v>275</v>
      </c>
      <c r="D39" s="169"/>
      <c r="E39" s="169"/>
      <c r="F39" s="169"/>
      <c r="G39" s="169"/>
      <c r="H39" s="169"/>
      <c r="I39" s="169"/>
      <c r="J39" s="169"/>
      <c r="K39" s="169"/>
      <c r="L39" s="169"/>
      <c r="M39" s="271"/>
      <c r="N39" s="30"/>
      <c r="O39" s="30"/>
      <c r="P39" s="30"/>
      <c r="Q39" s="30"/>
      <c r="R39" s="30"/>
      <c r="S39" s="30"/>
      <c r="T39" s="271"/>
      <c r="U39" s="30"/>
      <c r="V39" s="30"/>
      <c r="W39" s="30"/>
      <c r="X39" s="30"/>
      <c r="Y39" s="30"/>
      <c r="Z39" s="30"/>
      <c r="AA39" s="271"/>
      <c r="AB39" s="30"/>
      <c r="AC39" s="30"/>
      <c r="AD39" s="30"/>
      <c r="AE39" s="30"/>
      <c r="AH39" s="271"/>
      <c r="AI39" s="30"/>
      <c r="AJ39" s="30"/>
      <c r="AK39" s="30"/>
      <c r="AL39" s="30"/>
      <c r="AO39" s="271"/>
      <c r="AP39" s="30"/>
      <c r="AQ39" s="30"/>
      <c r="AR39" s="30"/>
      <c r="AS39" s="30"/>
      <c r="AT39" s="30"/>
      <c r="AU39" s="30"/>
      <c r="AW39" s="271"/>
      <c r="AX39" s="30"/>
      <c r="AY39" s="30"/>
      <c r="AZ39" s="30"/>
      <c r="BA39" s="30"/>
      <c r="BB39" s="30"/>
      <c r="BH39" s="30"/>
      <c r="BI39" s="30"/>
      <c r="BO39" s="30"/>
      <c r="BP39" s="30"/>
      <c r="BV39" s="30"/>
      <c r="BW39" s="30"/>
    </row>
    <row r="40" spans="1:75" x14ac:dyDescent="0.3">
      <c r="A40" s="23" t="s">
        <v>434</v>
      </c>
      <c r="D40" s="169"/>
      <c r="E40" s="169"/>
      <c r="F40" s="169"/>
      <c r="G40" s="169"/>
      <c r="H40" s="169"/>
      <c r="I40" s="169"/>
      <c r="J40" s="169"/>
      <c r="K40" s="169"/>
      <c r="L40" s="169"/>
      <c r="M40" s="271"/>
      <c r="N40" s="30"/>
      <c r="O40" s="30"/>
      <c r="P40" s="30"/>
      <c r="Q40" s="30"/>
      <c r="R40" s="30"/>
      <c r="S40" s="30"/>
      <c r="T40" s="271"/>
      <c r="U40" s="30"/>
      <c r="V40" s="30"/>
      <c r="W40" s="30"/>
      <c r="X40" s="30"/>
      <c r="Y40" s="30"/>
      <c r="Z40" s="30"/>
      <c r="AA40" s="271"/>
      <c r="AB40" s="30"/>
      <c r="AC40" s="30"/>
      <c r="AD40" s="30"/>
      <c r="AE40" s="30"/>
      <c r="AH40" s="271"/>
      <c r="AI40" s="30"/>
      <c r="AJ40" s="30"/>
      <c r="AK40" s="30"/>
      <c r="AL40" s="30"/>
      <c r="AO40" s="271"/>
      <c r="AP40" s="30"/>
      <c r="AQ40" s="30"/>
      <c r="AR40" s="30"/>
      <c r="AS40" s="30"/>
      <c r="AT40" s="30"/>
      <c r="AU40" s="30"/>
      <c r="AW40" s="271"/>
      <c r="AX40" s="30"/>
      <c r="AY40" s="30"/>
      <c r="AZ40" s="30"/>
      <c r="BA40" s="30"/>
      <c r="BB40" s="30"/>
      <c r="BH40" s="30"/>
      <c r="BI40" s="30"/>
      <c r="BO40" s="30"/>
      <c r="BP40" s="30"/>
      <c r="BV40" s="30"/>
      <c r="BW40" s="30"/>
    </row>
    <row r="41" spans="1:75" x14ac:dyDescent="0.3">
      <c r="A41" s="23" t="s">
        <v>435</v>
      </c>
      <c r="D41" s="169"/>
      <c r="E41" s="169"/>
      <c r="F41" s="169"/>
      <c r="G41" s="169"/>
      <c r="H41" s="169"/>
      <c r="I41" s="169"/>
      <c r="J41" s="169"/>
      <c r="K41" s="169"/>
      <c r="L41" s="169"/>
      <c r="M41" s="271"/>
      <c r="N41" s="30"/>
      <c r="O41" s="30"/>
      <c r="P41" s="30"/>
      <c r="Q41" s="30"/>
      <c r="R41" s="30"/>
      <c r="S41" s="30"/>
      <c r="T41" s="271"/>
      <c r="U41" s="30"/>
      <c r="V41" s="30"/>
      <c r="W41" s="30"/>
      <c r="X41" s="30"/>
      <c r="Y41" s="30"/>
      <c r="Z41" s="30"/>
      <c r="AA41" s="271"/>
      <c r="AB41" s="30"/>
      <c r="AC41" s="30"/>
      <c r="AD41" s="30"/>
      <c r="AE41" s="30"/>
      <c r="AH41" s="271"/>
      <c r="AI41" s="30"/>
      <c r="AJ41" s="30"/>
      <c r="AK41" s="30"/>
      <c r="AL41" s="30"/>
      <c r="AO41" s="271"/>
      <c r="AP41" s="30"/>
      <c r="AQ41" s="30"/>
      <c r="AR41" s="30"/>
      <c r="AS41" s="30"/>
      <c r="AT41" s="30"/>
      <c r="AU41" s="30"/>
      <c r="AW41" s="271"/>
      <c r="AX41" s="30"/>
      <c r="AY41" s="30"/>
      <c r="AZ41" s="30"/>
      <c r="BA41" s="30"/>
      <c r="BB41" s="30"/>
      <c r="BH41" s="30"/>
      <c r="BI41" s="30"/>
      <c r="BO41" s="30"/>
      <c r="BP41" s="30"/>
      <c r="BV41" s="30"/>
      <c r="BW41" s="30"/>
    </row>
    <row r="42" spans="1:75" x14ac:dyDescent="0.3">
      <c r="D42" s="169"/>
      <c r="E42" s="169"/>
      <c r="F42" s="169"/>
      <c r="G42" s="169"/>
      <c r="H42" s="169"/>
      <c r="I42" s="169"/>
      <c r="J42" s="169"/>
      <c r="K42" s="169"/>
      <c r="L42" s="169"/>
      <c r="M42" s="271"/>
      <c r="N42" s="30"/>
      <c r="O42" s="30"/>
      <c r="P42" s="30"/>
      <c r="Q42" s="30"/>
      <c r="R42" s="30"/>
      <c r="S42" s="30"/>
      <c r="T42" s="271"/>
      <c r="U42" s="30"/>
      <c r="V42" s="30"/>
      <c r="W42" s="30"/>
      <c r="X42" s="30"/>
      <c r="Y42" s="30"/>
      <c r="Z42" s="30"/>
      <c r="AA42" s="271"/>
      <c r="AB42" s="30"/>
      <c r="AC42" s="30"/>
      <c r="AD42" s="30"/>
      <c r="AE42" s="30"/>
      <c r="AH42" s="271"/>
      <c r="AI42" s="30"/>
      <c r="AJ42" s="30"/>
      <c r="AK42" s="30"/>
      <c r="AL42" s="30"/>
      <c r="AO42" s="271"/>
      <c r="AP42" s="30"/>
      <c r="AQ42" s="30"/>
      <c r="AR42" s="30"/>
      <c r="AS42" s="30"/>
      <c r="AT42" s="30"/>
      <c r="AU42" s="30"/>
      <c r="AW42" s="271"/>
      <c r="AX42" s="30"/>
      <c r="AY42" s="30"/>
      <c r="AZ42" s="30"/>
      <c r="BA42" s="30"/>
      <c r="BB42" s="30"/>
      <c r="BH42" s="30"/>
      <c r="BI42" s="30"/>
      <c r="BO42" s="30"/>
      <c r="BP42" s="30"/>
      <c r="BV42" s="30"/>
      <c r="BW42" s="30"/>
    </row>
    <row r="43" spans="1:75" x14ac:dyDescent="0.3">
      <c r="A43" t="s">
        <v>276</v>
      </c>
      <c r="D43" s="169"/>
      <c r="E43" s="169"/>
      <c r="F43" s="169"/>
      <c r="G43" s="169"/>
      <c r="H43" s="169"/>
      <c r="I43" s="169"/>
      <c r="J43" s="169"/>
      <c r="K43" s="169"/>
      <c r="L43" s="169"/>
      <c r="M43" s="271"/>
      <c r="N43" s="30"/>
      <c r="O43" s="30"/>
      <c r="P43" s="30"/>
      <c r="Q43" s="30"/>
      <c r="R43" s="30"/>
      <c r="S43" s="30"/>
      <c r="T43" s="271"/>
      <c r="U43" s="30"/>
      <c r="V43" s="30"/>
      <c r="W43" s="30"/>
      <c r="X43" s="30"/>
      <c r="Y43" s="30"/>
      <c r="Z43" s="30"/>
      <c r="AA43" s="271"/>
      <c r="AB43" s="30"/>
      <c r="AC43" s="30"/>
      <c r="AD43" s="30"/>
      <c r="AE43" s="30"/>
      <c r="AH43" s="271"/>
      <c r="AI43" s="30"/>
      <c r="AJ43" s="30"/>
      <c r="AK43" s="30"/>
      <c r="AL43" s="30"/>
      <c r="AO43" s="271"/>
      <c r="AP43" s="30"/>
      <c r="AQ43" s="30"/>
      <c r="AR43" s="30"/>
      <c r="AS43" s="30"/>
      <c r="AT43" s="30"/>
      <c r="AU43" s="30"/>
      <c r="AW43" s="271"/>
      <c r="AX43" s="30"/>
      <c r="AY43" s="30"/>
      <c r="AZ43" s="30"/>
      <c r="BA43" s="30"/>
      <c r="BB43" s="30"/>
      <c r="BH43" s="30"/>
      <c r="BI43" s="30"/>
      <c r="BO43" s="30"/>
      <c r="BP43" s="30"/>
      <c r="BV43" s="30"/>
      <c r="BW43" s="30"/>
    </row>
    <row r="44" spans="1:75" x14ac:dyDescent="0.3">
      <c r="A44" t="s">
        <v>436</v>
      </c>
      <c r="D44" s="169"/>
      <c r="E44" s="169"/>
      <c r="F44" s="169"/>
      <c r="G44" s="169"/>
      <c r="H44" s="169"/>
      <c r="I44" s="169"/>
      <c r="J44" s="169"/>
      <c r="K44" s="169"/>
      <c r="L44" s="169"/>
      <c r="M44" s="271"/>
      <c r="N44" s="30"/>
      <c r="O44" s="30"/>
      <c r="P44" s="30"/>
      <c r="Q44" s="30"/>
      <c r="R44" s="30"/>
      <c r="S44" s="30"/>
      <c r="T44" s="271"/>
      <c r="U44" s="30"/>
      <c r="V44" s="30"/>
      <c r="W44" s="30"/>
      <c r="X44" s="30"/>
      <c r="Y44" s="30"/>
      <c r="Z44" s="30"/>
      <c r="AA44" s="271"/>
      <c r="AB44" s="30"/>
      <c r="AC44" s="30"/>
      <c r="AD44" s="30"/>
      <c r="AE44" s="30"/>
      <c r="AH44" s="271"/>
      <c r="AI44" s="30"/>
      <c r="AJ44" s="30"/>
      <c r="AK44" s="30"/>
      <c r="AL44" s="30"/>
      <c r="AO44" s="271"/>
      <c r="AP44" s="30"/>
      <c r="AQ44" s="30"/>
      <c r="AR44" s="30"/>
      <c r="AS44" s="30"/>
      <c r="AT44" s="30"/>
      <c r="AU44" s="30"/>
      <c r="AW44" s="271"/>
      <c r="AX44" s="30"/>
      <c r="AY44" s="30"/>
      <c r="AZ44" s="30"/>
      <c r="BA44" s="30"/>
      <c r="BB44" s="30"/>
      <c r="BH44" s="30"/>
      <c r="BI44" s="30"/>
      <c r="BO44" s="30"/>
      <c r="BP44" s="30"/>
      <c r="BV44" s="30"/>
      <c r="BW44" s="30"/>
    </row>
    <row r="45" spans="1:75" x14ac:dyDescent="0.3">
      <c r="A45" t="s">
        <v>437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271"/>
      <c r="N45" s="30"/>
      <c r="O45" s="30"/>
      <c r="P45" s="30"/>
      <c r="Q45" s="30"/>
      <c r="R45" s="30"/>
      <c r="S45" s="30"/>
      <c r="T45" s="271"/>
      <c r="U45" s="30"/>
      <c r="V45" s="30"/>
      <c r="W45" s="30"/>
      <c r="X45" s="30"/>
      <c r="Y45" s="30"/>
      <c r="Z45" s="30"/>
      <c r="AA45" s="271"/>
      <c r="AB45" s="30"/>
      <c r="AC45" s="30"/>
      <c r="AD45" s="30"/>
      <c r="AE45" s="30"/>
      <c r="AH45" s="271"/>
      <c r="AI45" s="30"/>
      <c r="AJ45" s="30"/>
      <c r="AK45" s="30"/>
      <c r="AL45" s="30"/>
      <c r="AO45" s="271"/>
      <c r="AP45" s="30"/>
      <c r="AQ45" s="30"/>
      <c r="AR45" s="30"/>
      <c r="AS45" s="30"/>
      <c r="AT45" s="30"/>
      <c r="AU45" s="30"/>
      <c r="AW45" s="271"/>
      <c r="AX45" s="30"/>
      <c r="AY45" s="30"/>
      <c r="AZ45" s="30"/>
      <c r="BA45" s="30"/>
      <c r="BB45" s="30"/>
      <c r="BH45" s="30"/>
      <c r="BI45" s="30"/>
      <c r="BO45" s="30"/>
      <c r="BP45" s="30"/>
      <c r="BV45" s="30"/>
      <c r="BW45" s="30"/>
    </row>
    <row r="46" spans="1:75" x14ac:dyDescent="0.3">
      <c r="A46" t="s">
        <v>438</v>
      </c>
      <c r="D46" s="169"/>
      <c r="E46" s="169"/>
      <c r="F46" s="169"/>
      <c r="G46" s="169"/>
      <c r="H46" s="169"/>
      <c r="I46" s="169"/>
      <c r="J46" s="169"/>
      <c r="K46" s="169"/>
      <c r="L46" s="169"/>
      <c r="M46" s="271"/>
      <c r="N46" s="30"/>
      <c r="O46" s="30"/>
      <c r="P46" s="30"/>
      <c r="Q46" s="30"/>
      <c r="R46" s="30"/>
      <c r="S46" s="30"/>
      <c r="T46" s="271"/>
      <c r="U46" s="30"/>
      <c r="V46" s="30"/>
      <c r="W46" s="30"/>
      <c r="X46" s="30"/>
      <c r="Y46" s="30"/>
      <c r="Z46" s="30"/>
      <c r="AA46" s="271"/>
      <c r="AB46" s="30"/>
      <c r="AC46" s="30"/>
      <c r="AD46" s="30"/>
      <c r="AE46" s="30"/>
      <c r="AH46" s="271"/>
      <c r="AI46" s="30"/>
      <c r="AJ46" s="30"/>
      <c r="AK46" s="30"/>
      <c r="AL46" s="30"/>
      <c r="AO46" s="271"/>
      <c r="AP46" s="30"/>
      <c r="AQ46" s="30"/>
      <c r="AR46" s="30"/>
      <c r="AS46" s="30"/>
      <c r="AT46" s="30"/>
      <c r="AU46" s="30"/>
      <c r="AW46" s="271"/>
      <c r="AX46" s="30"/>
      <c r="AY46" s="30"/>
      <c r="AZ46" s="30"/>
      <c r="BA46" s="30"/>
      <c r="BB46" s="30"/>
      <c r="BH46" s="30"/>
      <c r="BI46" s="30"/>
      <c r="BO46" s="30"/>
      <c r="BP46" s="30"/>
      <c r="BV46" s="30"/>
      <c r="BW46" s="30"/>
    </row>
    <row r="47" spans="1:75" x14ac:dyDescent="0.3">
      <c r="A47" t="s">
        <v>439</v>
      </c>
      <c r="D47" s="169"/>
      <c r="E47" s="169"/>
      <c r="F47" s="169"/>
      <c r="G47" s="169"/>
      <c r="H47" s="169"/>
      <c r="I47" s="169"/>
      <c r="J47" s="169"/>
      <c r="K47" s="169"/>
      <c r="L47" s="169"/>
      <c r="M47" s="271"/>
      <c r="N47" s="30"/>
      <c r="O47" s="30"/>
      <c r="P47" s="30"/>
      <c r="Q47" s="30"/>
      <c r="R47" s="30"/>
      <c r="S47" s="30"/>
      <c r="T47" s="271"/>
      <c r="U47" s="30"/>
      <c r="V47" s="30"/>
      <c r="W47" s="30"/>
      <c r="X47" s="30"/>
      <c r="Y47" s="30"/>
      <c r="Z47" s="30"/>
      <c r="AA47" s="271"/>
      <c r="AB47" s="30"/>
      <c r="AC47" s="30"/>
      <c r="AD47" s="30"/>
      <c r="AE47" s="30"/>
      <c r="AH47" s="271"/>
      <c r="AI47" s="30"/>
      <c r="AJ47" s="30"/>
      <c r="AK47" s="30"/>
      <c r="AL47" s="30"/>
      <c r="AO47" s="271"/>
      <c r="AP47" s="30"/>
      <c r="AQ47" s="30"/>
      <c r="AR47" s="30"/>
      <c r="AS47" s="30"/>
      <c r="AT47" s="30"/>
      <c r="AU47" s="30"/>
      <c r="AW47" s="271"/>
      <c r="AX47" s="30"/>
      <c r="AY47" s="30"/>
      <c r="AZ47" s="30"/>
      <c r="BA47" s="30"/>
      <c r="BB47" s="30"/>
      <c r="BH47" s="30"/>
      <c r="BI47" s="30"/>
      <c r="BO47" s="30"/>
      <c r="BP47" s="30"/>
      <c r="BV47" s="30"/>
      <c r="BW47" s="30"/>
    </row>
    <row r="48" spans="1:75" x14ac:dyDescent="0.3">
      <c r="A48" t="s">
        <v>515</v>
      </c>
      <c r="D48" s="169"/>
      <c r="E48" s="169"/>
      <c r="F48" s="169"/>
      <c r="G48" s="169"/>
      <c r="H48" s="169"/>
      <c r="I48" s="169"/>
      <c r="J48" s="169"/>
      <c r="K48" s="169"/>
      <c r="L48" s="169"/>
      <c r="M48" s="271"/>
      <c r="N48" s="30"/>
      <c r="O48" s="30"/>
      <c r="P48" s="30"/>
      <c r="Q48" s="30"/>
      <c r="R48" s="30"/>
      <c r="S48" s="30"/>
      <c r="T48" s="271"/>
      <c r="U48" s="30"/>
      <c r="V48" s="30"/>
      <c r="W48" s="30"/>
      <c r="X48" s="30"/>
      <c r="Y48" s="30"/>
      <c r="Z48" s="30"/>
      <c r="AA48" s="271"/>
      <c r="AB48" s="30"/>
      <c r="AC48" s="30"/>
      <c r="AD48" s="30"/>
      <c r="AE48" s="30"/>
      <c r="AH48" s="271"/>
      <c r="AI48" s="30"/>
      <c r="AJ48" s="30"/>
      <c r="AK48" s="30"/>
      <c r="AL48" s="30"/>
      <c r="AO48" s="271"/>
      <c r="AP48" s="30"/>
      <c r="AQ48" s="30"/>
      <c r="AR48" s="30"/>
      <c r="AS48" s="30"/>
      <c r="AT48" s="30"/>
      <c r="AU48" s="30"/>
      <c r="AW48" s="271"/>
      <c r="AX48" s="30"/>
      <c r="AY48" s="30"/>
      <c r="AZ48" s="30"/>
      <c r="BA48" s="30"/>
      <c r="BB48" s="30"/>
      <c r="BH48" s="30"/>
      <c r="BI48" s="30"/>
      <c r="BO48" s="30"/>
      <c r="BP48" s="30"/>
      <c r="BV48" s="30"/>
      <c r="BW48" s="30"/>
    </row>
    <row r="49" spans="1:75" x14ac:dyDescent="0.3">
      <c r="A49" t="s">
        <v>516</v>
      </c>
      <c r="D49" s="169"/>
      <c r="E49" s="169"/>
      <c r="F49" s="169"/>
      <c r="G49" s="169"/>
      <c r="H49" s="169"/>
      <c r="I49" s="169"/>
      <c r="J49" s="169"/>
      <c r="K49" s="169"/>
      <c r="L49" s="169"/>
      <c r="M49" s="271"/>
      <c r="N49" s="30"/>
      <c r="O49" s="30"/>
      <c r="P49" s="30"/>
      <c r="Q49" s="30"/>
      <c r="R49" s="30"/>
      <c r="S49" s="30"/>
      <c r="T49" s="271"/>
      <c r="U49" s="30"/>
      <c r="V49" s="30"/>
      <c r="W49" s="30"/>
      <c r="X49" s="30"/>
      <c r="Y49" s="30"/>
      <c r="Z49" s="30"/>
      <c r="AA49" s="271"/>
      <c r="AB49" s="30"/>
      <c r="AC49" s="30"/>
      <c r="AD49" s="30"/>
      <c r="AE49" s="30"/>
      <c r="AH49" s="271"/>
      <c r="AI49" s="30"/>
      <c r="AJ49" s="30"/>
      <c r="AK49" s="30"/>
      <c r="AL49" s="30"/>
      <c r="AO49" s="271"/>
      <c r="AP49" s="30"/>
      <c r="AQ49" s="30"/>
      <c r="AR49" s="30"/>
      <c r="AS49" s="30"/>
      <c r="AT49" s="30"/>
      <c r="AU49" s="30"/>
      <c r="AW49" s="271"/>
      <c r="AX49" s="30"/>
      <c r="AY49" s="30"/>
      <c r="AZ49" s="30"/>
      <c r="BA49" s="30"/>
      <c r="BB49" s="30"/>
      <c r="BH49" s="30"/>
      <c r="BI49" s="30"/>
      <c r="BO49" s="30"/>
      <c r="BP49" s="30"/>
      <c r="BV49" s="30"/>
      <c r="BW49" s="30"/>
    </row>
    <row r="50" spans="1:75" x14ac:dyDescent="0.3">
      <c r="A50" t="s">
        <v>440</v>
      </c>
      <c r="D50" s="169"/>
      <c r="E50" s="169"/>
      <c r="F50" s="169"/>
      <c r="G50" s="169"/>
      <c r="H50" s="169"/>
      <c r="I50" s="169"/>
      <c r="J50" s="169"/>
      <c r="K50" s="169"/>
      <c r="L50" s="169"/>
      <c r="M50" s="271"/>
      <c r="N50" s="30"/>
      <c r="O50" s="30"/>
      <c r="P50" s="30"/>
      <c r="Q50" s="30"/>
      <c r="R50" s="30"/>
      <c r="S50" s="30"/>
      <c r="T50" s="271"/>
      <c r="U50" s="30"/>
      <c r="V50" s="30"/>
      <c r="W50" s="30"/>
      <c r="X50" s="30"/>
      <c r="Y50" s="30"/>
      <c r="Z50" s="30"/>
      <c r="AA50" s="271"/>
      <c r="AB50" s="30"/>
      <c r="AC50" s="30"/>
      <c r="AD50" s="30"/>
      <c r="AE50" s="30"/>
      <c r="AH50" s="271"/>
      <c r="AI50" s="30"/>
      <c r="AJ50" s="30"/>
      <c r="AK50" s="30"/>
      <c r="AL50" s="30"/>
      <c r="AO50" s="271"/>
      <c r="AP50" s="30"/>
      <c r="AQ50" s="30"/>
      <c r="AR50" s="30"/>
      <c r="AS50" s="30"/>
      <c r="AT50" s="30"/>
      <c r="AU50" s="30"/>
      <c r="AW50" s="271"/>
      <c r="AX50" s="30"/>
      <c r="AY50" s="30"/>
      <c r="AZ50" s="30"/>
      <c r="BA50" s="30"/>
      <c r="BB50" s="30"/>
      <c r="BH50" s="30"/>
      <c r="BI50" s="30"/>
      <c r="BO50" s="30"/>
      <c r="BP50" s="30"/>
      <c r="BV50" s="30"/>
      <c r="BW50" s="30"/>
    </row>
    <row r="51" spans="1:75" s="536" customFormat="1" x14ac:dyDescent="0.3">
      <c r="A51" s="536" t="s">
        <v>514</v>
      </c>
      <c r="D51" s="537"/>
      <c r="E51" s="537"/>
      <c r="F51" s="537"/>
      <c r="G51" s="537"/>
      <c r="H51" s="537"/>
      <c r="I51" s="537"/>
      <c r="J51" s="537"/>
      <c r="K51" s="537"/>
      <c r="L51" s="537"/>
      <c r="M51" s="538"/>
      <c r="N51" s="539"/>
      <c r="O51" s="539"/>
      <c r="P51" s="539"/>
      <c r="Q51" s="539"/>
      <c r="R51" s="539"/>
      <c r="S51" s="539"/>
      <c r="T51" s="538"/>
      <c r="U51" s="539"/>
      <c r="V51" s="539"/>
      <c r="W51" s="539"/>
      <c r="X51" s="539"/>
      <c r="Y51" s="539"/>
      <c r="Z51" s="539"/>
      <c r="AA51" s="538"/>
      <c r="AB51" s="539"/>
      <c r="AC51" s="539"/>
      <c r="AD51" s="539"/>
      <c r="AE51" s="539"/>
      <c r="AF51" s="539"/>
      <c r="AG51" s="539"/>
      <c r="AH51" s="538"/>
      <c r="AI51" s="538"/>
      <c r="AJ51" s="538"/>
      <c r="AK51" s="538"/>
      <c r="AL51" s="538"/>
      <c r="AM51" s="538"/>
      <c r="AN51" s="538"/>
      <c r="AO51" s="538"/>
      <c r="AP51" s="538"/>
      <c r="AQ51" s="538"/>
      <c r="AR51" s="538"/>
      <c r="AS51" s="538"/>
      <c r="AT51" s="538"/>
      <c r="AU51" s="538"/>
      <c r="AV51" s="538"/>
      <c r="AW51" s="539"/>
      <c r="AX51" s="539"/>
      <c r="AY51" s="539"/>
      <c r="AZ51" s="539"/>
      <c r="BA51" s="539"/>
      <c r="BB51" s="539"/>
      <c r="BC51" s="538"/>
      <c r="BD51" s="539"/>
      <c r="BE51" s="539"/>
      <c r="BF51" s="539"/>
      <c r="BG51" s="539"/>
      <c r="BH51" s="539"/>
      <c r="BI51" s="539"/>
      <c r="BJ51" s="538"/>
      <c r="BK51" s="539"/>
      <c r="BL51" s="539"/>
      <c r="BM51" s="539"/>
      <c r="BQ51" s="538"/>
      <c r="BR51" s="539"/>
      <c r="BS51" s="539"/>
      <c r="BT51" s="539"/>
    </row>
    <row r="52" spans="1:75" s="536" customFormat="1" x14ac:dyDescent="0.3">
      <c r="A52" s="536" t="s">
        <v>509</v>
      </c>
      <c r="D52" s="537"/>
      <c r="E52" s="537"/>
      <c r="F52" s="537"/>
      <c r="G52" s="537"/>
      <c r="H52" s="537"/>
      <c r="I52" s="537"/>
      <c r="J52" s="537"/>
      <c r="K52" s="537"/>
      <c r="L52" s="537"/>
      <c r="M52" s="538"/>
      <c r="N52" s="539"/>
      <c r="O52" s="539"/>
      <c r="P52" s="539"/>
      <c r="Q52" s="539"/>
      <c r="R52" s="539"/>
      <c r="S52" s="539"/>
      <c r="T52" s="538"/>
      <c r="U52" s="539"/>
      <c r="V52" s="539"/>
      <c r="W52" s="539"/>
      <c r="X52" s="539"/>
      <c r="Y52" s="539"/>
      <c r="Z52" s="539"/>
      <c r="AA52" s="538"/>
      <c r="AB52" s="539"/>
      <c r="AC52" s="539"/>
      <c r="AD52" s="539"/>
      <c r="AE52" s="539"/>
      <c r="AF52" s="539"/>
      <c r="AG52" s="539"/>
      <c r="AH52" s="538"/>
      <c r="AI52" s="538"/>
      <c r="AJ52" s="538"/>
      <c r="AK52" s="538"/>
      <c r="AL52" s="538"/>
      <c r="AM52" s="538"/>
      <c r="AN52" s="538"/>
      <c r="AO52" s="538"/>
      <c r="AP52" s="538"/>
      <c r="AQ52" s="538"/>
      <c r="AR52" s="538"/>
      <c r="AS52" s="538"/>
      <c r="AT52" s="538"/>
      <c r="AU52" s="538"/>
      <c r="AV52" s="538"/>
      <c r="AW52" s="539"/>
      <c r="AX52" s="539"/>
      <c r="AY52" s="539"/>
      <c r="AZ52" s="539"/>
      <c r="BA52" s="539"/>
      <c r="BB52" s="539"/>
      <c r="BC52" s="538"/>
      <c r="BD52" s="539"/>
      <c r="BE52" s="539"/>
      <c r="BF52" s="539"/>
      <c r="BG52" s="539"/>
      <c r="BH52" s="539"/>
      <c r="BI52" s="539"/>
      <c r="BJ52" s="538"/>
      <c r="BK52" s="539"/>
      <c r="BL52" s="539"/>
      <c r="BM52" s="539"/>
      <c r="BQ52" s="538"/>
      <c r="BR52" s="539"/>
      <c r="BS52" s="539"/>
      <c r="BT52" s="539"/>
    </row>
    <row r="53" spans="1:75" x14ac:dyDescent="0.3">
      <c r="A53" t="s">
        <v>277</v>
      </c>
      <c r="D53" s="169"/>
      <c r="E53" s="169"/>
      <c r="F53" s="169"/>
      <c r="G53" s="169"/>
      <c r="H53" s="169"/>
      <c r="I53" s="169"/>
      <c r="J53" s="169"/>
      <c r="K53" s="169"/>
      <c r="L53" s="169"/>
      <c r="M53" s="271"/>
      <c r="N53" s="30"/>
      <c r="O53" s="30"/>
      <c r="P53" s="30"/>
      <c r="Q53" s="30"/>
      <c r="R53" s="30"/>
      <c r="S53" s="30"/>
      <c r="T53" s="271"/>
      <c r="U53" s="30"/>
      <c r="V53" s="30"/>
      <c r="W53" s="30"/>
      <c r="X53" s="30"/>
      <c r="Y53" s="30"/>
      <c r="Z53" s="30"/>
      <c r="AA53" s="271"/>
      <c r="AB53" s="30"/>
      <c r="AC53" s="30"/>
      <c r="AD53" s="30"/>
      <c r="AE53" s="30"/>
      <c r="AH53" s="271"/>
      <c r="AI53" s="30"/>
      <c r="AJ53" s="30"/>
      <c r="AK53" s="30"/>
      <c r="AL53" s="30"/>
      <c r="AO53" s="271"/>
      <c r="AP53" s="30"/>
      <c r="AQ53" s="30"/>
      <c r="AR53" s="30"/>
      <c r="AS53" s="30"/>
      <c r="AT53" s="30"/>
      <c r="AU53" s="30"/>
      <c r="AW53" s="271"/>
      <c r="AX53" s="30"/>
      <c r="AY53" s="30"/>
      <c r="AZ53" s="30"/>
      <c r="BA53" s="30"/>
      <c r="BB53" s="30"/>
      <c r="BH53" s="30"/>
      <c r="BI53" s="30"/>
      <c r="BO53" s="30"/>
      <c r="BP53" s="30"/>
      <c r="BV53" s="30"/>
      <c r="BW53" s="30"/>
    </row>
    <row r="54" spans="1:75" x14ac:dyDescent="0.3">
      <c r="D54" s="169"/>
      <c r="E54" s="169"/>
      <c r="F54" s="169"/>
      <c r="G54" s="169"/>
      <c r="H54" s="169"/>
      <c r="I54" s="169"/>
      <c r="J54" s="169"/>
      <c r="K54" s="169"/>
      <c r="L54" s="169"/>
      <c r="M54" s="271"/>
      <c r="N54" s="30"/>
      <c r="O54" s="30"/>
      <c r="P54" s="30"/>
      <c r="Q54" s="30"/>
      <c r="R54" s="30"/>
      <c r="S54" s="30"/>
      <c r="T54" s="271"/>
      <c r="U54" s="30"/>
      <c r="V54" s="30"/>
      <c r="W54" s="30"/>
      <c r="X54" s="30"/>
      <c r="Y54" s="30"/>
      <c r="Z54" s="30"/>
      <c r="AA54" s="271"/>
      <c r="AB54" s="30"/>
      <c r="AC54" s="30"/>
      <c r="AD54" s="30"/>
      <c r="AE54" s="30"/>
      <c r="AH54" s="271"/>
      <c r="AI54" s="30"/>
      <c r="AJ54" s="30"/>
      <c r="AK54" s="30"/>
      <c r="AL54" s="30"/>
      <c r="AO54" s="271"/>
      <c r="AP54" s="30"/>
      <c r="AQ54" s="30"/>
      <c r="AR54" s="30"/>
      <c r="AS54" s="30"/>
      <c r="AT54" s="30"/>
      <c r="AU54" s="30"/>
      <c r="AW54" s="271"/>
      <c r="AX54" s="30"/>
      <c r="AY54" s="30"/>
      <c r="AZ54" s="30"/>
      <c r="BA54" s="30"/>
      <c r="BB54" s="30"/>
      <c r="BH54" s="30"/>
      <c r="BI54" s="30"/>
      <c r="BO54" s="30"/>
      <c r="BP54" s="30"/>
      <c r="BV54" s="30"/>
      <c r="BW54" s="30"/>
    </row>
    <row r="55" spans="1:75" x14ac:dyDescent="0.3">
      <c r="A55" t="s">
        <v>517</v>
      </c>
      <c r="D55" s="169"/>
      <c r="E55" s="169"/>
      <c r="F55" s="169"/>
      <c r="G55" s="169"/>
      <c r="H55" s="169"/>
      <c r="I55" s="169"/>
      <c r="J55" s="169"/>
      <c r="K55" s="169"/>
      <c r="L55" s="169"/>
      <c r="M55" s="271"/>
      <c r="N55" s="30"/>
      <c r="O55" s="30"/>
      <c r="P55" s="30"/>
      <c r="Q55" s="30"/>
      <c r="R55" s="30"/>
      <c r="S55" s="30"/>
      <c r="T55" s="271"/>
      <c r="U55" s="30"/>
      <c r="V55" s="30"/>
      <c r="W55" s="30"/>
      <c r="X55" s="30"/>
      <c r="Y55" s="30"/>
      <c r="Z55" s="30"/>
      <c r="AA55" s="271"/>
      <c r="AB55" s="30"/>
      <c r="AC55" s="30"/>
      <c r="AD55" s="30"/>
      <c r="AE55" s="30"/>
      <c r="AH55" s="271"/>
      <c r="AI55" s="30"/>
      <c r="AJ55" s="30"/>
      <c r="AK55" s="30"/>
      <c r="AL55" s="30"/>
      <c r="AO55" s="271"/>
      <c r="AP55" s="30"/>
      <c r="AQ55" s="30"/>
      <c r="AR55" s="30"/>
      <c r="AS55" s="30"/>
      <c r="AT55" s="30"/>
      <c r="AU55" s="30"/>
      <c r="AW55" s="271"/>
      <c r="AX55" s="30"/>
      <c r="AY55" s="30"/>
      <c r="AZ55" s="30"/>
      <c r="BA55" s="30"/>
      <c r="BB55" s="30"/>
      <c r="BH55" s="30"/>
      <c r="BI55" s="30"/>
      <c r="BO55" s="30"/>
      <c r="BP55" s="30"/>
      <c r="BV55" s="30"/>
      <c r="BW55" s="30"/>
    </row>
    <row r="56" spans="1:75" x14ac:dyDescent="0.3">
      <c r="A56" t="s">
        <v>245</v>
      </c>
      <c r="D56" s="169"/>
      <c r="E56" s="169"/>
      <c r="F56" s="169"/>
      <c r="G56" s="169"/>
      <c r="H56" s="169"/>
      <c r="I56" s="169"/>
      <c r="J56" s="169"/>
      <c r="K56" s="169"/>
      <c r="L56" s="169"/>
      <c r="M56" s="271"/>
      <c r="N56" s="30"/>
      <c r="O56" s="30"/>
      <c r="P56" s="30"/>
      <c r="Q56" s="30"/>
      <c r="R56" s="30"/>
      <c r="S56" s="30"/>
      <c r="T56" s="271"/>
      <c r="U56" s="30"/>
      <c r="V56" s="30"/>
      <c r="W56" s="30"/>
      <c r="X56" s="30"/>
      <c r="Y56" s="30"/>
      <c r="Z56" s="30"/>
      <c r="AA56" s="271"/>
      <c r="AB56" s="30"/>
      <c r="AC56" s="30"/>
      <c r="AD56" s="30"/>
      <c r="AE56" s="30"/>
      <c r="AH56" s="271"/>
      <c r="AI56" s="30"/>
      <c r="AJ56" s="30"/>
      <c r="AK56" s="30"/>
      <c r="AL56" s="30"/>
      <c r="AO56" s="271"/>
      <c r="AP56" s="30"/>
      <c r="AQ56" s="30"/>
      <c r="AR56" s="30"/>
      <c r="AS56" s="30"/>
      <c r="AT56" s="30"/>
      <c r="AU56" s="30"/>
      <c r="AW56" s="271"/>
      <c r="AX56" s="30"/>
      <c r="AY56" s="30"/>
      <c r="AZ56" s="30"/>
      <c r="BA56" s="30"/>
      <c r="BB56" s="30"/>
      <c r="BH56" s="30"/>
      <c r="BI56" s="30"/>
      <c r="BO56" s="30"/>
      <c r="BP56" s="30"/>
      <c r="BV56" s="30"/>
      <c r="BW56" s="30"/>
    </row>
  </sheetData>
  <pageMargins left="0.45" right="0.45" top="0.5" bottom="0.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E8709-C217-47C5-B91A-31C1BDC622B2}">
  <dimension ref="A1:AK264"/>
  <sheetViews>
    <sheetView tabSelected="1" topLeftCell="R1" workbookViewId="0">
      <pane ySplit="3" topLeftCell="A18" activePane="bottomLeft" state="frozen"/>
      <selection activeCell="B1" sqref="B1"/>
      <selection pane="bottomLeft" activeCell="AN29" sqref="AN29"/>
    </sheetView>
  </sheetViews>
  <sheetFormatPr defaultRowHeight="14.4" x14ac:dyDescent="0.3"/>
  <cols>
    <col min="1" max="1" width="0" hidden="1" customWidth="1"/>
    <col min="2" max="2" width="5" customWidth="1"/>
    <col min="3" max="3" width="5.6640625" customWidth="1"/>
    <col min="4" max="4" width="7" bestFit="1" customWidth="1"/>
    <col min="5" max="5" width="7.88671875" customWidth="1"/>
    <col min="6" max="6" width="6.5546875" customWidth="1"/>
    <col min="7" max="7" width="8" customWidth="1"/>
    <col min="8" max="8" width="7.44140625" customWidth="1"/>
    <col min="9" max="9" width="6" customWidth="1"/>
    <col min="10" max="10" width="9.109375" hidden="1" customWidth="1"/>
    <col min="11" max="11" width="8.5546875" hidden="1" customWidth="1"/>
    <col min="12" max="12" width="9.109375" hidden="1" customWidth="1"/>
    <col min="13" max="13" width="6.6640625" hidden="1" customWidth="1"/>
    <col min="14" max="14" width="8.44140625" hidden="1" customWidth="1"/>
    <col min="15" max="15" width="9.109375" hidden="1" customWidth="1"/>
    <col min="16" max="16" width="9.109375" bestFit="1" customWidth="1"/>
    <col min="17" max="17" width="6.6640625" customWidth="1"/>
    <col min="18" max="18" width="6.88671875" style="545" customWidth="1"/>
    <col min="20" max="20" width="6.88671875" style="169" customWidth="1"/>
    <col min="21" max="21" width="6.109375" style="169" customWidth="1"/>
    <col min="22" max="22" width="5.5546875" customWidth="1"/>
    <col min="23" max="23" width="8.77734375" customWidth="1"/>
    <col min="24" max="24" width="19.109375" hidden="1" customWidth="1"/>
    <col min="25" max="25" width="18.44140625" hidden="1" customWidth="1"/>
    <col min="26" max="26" width="17.88671875" hidden="1" customWidth="1"/>
    <col min="27" max="27" width="14.6640625" hidden="1" customWidth="1"/>
    <col min="28" max="28" width="8.88671875" style="23" hidden="1" customWidth="1"/>
    <col min="29" max="29" width="12.44140625" style="23" customWidth="1"/>
    <col min="30" max="30" width="8.44140625" style="439" customWidth="1"/>
    <col min="31" max="31" width="8.44140625" style="440" customWidth="1"/>
    <col min="32" max="32" width="9.33203125" style="9" customWidth="1"/>
    <col min="33" max="33" width="8.6640625" style="373" customWidth="1"/>
    <col min="34" max="35" width="8.6640625" customWidth="1"/>
  </cols>
  <sheetData>
    <row r="1" spans="1:37" x14ac:dyDescent="0.3"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P1">
        <v>9</v>
      </c>
      <c r="Q1">
        <v>10</v>
      </c>
      <c r="R1" s="9">
        <v>11</v>
      </c>
      <c r="S1">
        <v>12</v>
      </c>
      <c r="T1">
        <v>13</v>
      </c>
      <c r="U1">
        <v>14</v>
      </c>
      <c r="V1">
        <v>15</v>
      </c>
      <c r="X1" s="619" t="s">
        <v>552</v>
      </c>
      <c r="Y1" s="620" t="s">
        <v>555</v>
      </c>
      <c r="Z1" s="619" t="s">
        <v>554</v>
      </c>
      <c r="AA1" s="640" t="s">
        <v>549</v>
      </c>
      <c r="AB1" s="638" t="s">
        <v>123</v>
      </c>
      <c r="AC1" s="126" t="s">
        <v>558</v>
      </c>
      <c r="AD1" s="126" t="s">
        <v>386</v>
      </c>
      <c r="AE1" s="595" t="s">
        <v>387</v>
      </c>
      <c r="AF1" s="125" t="s">
        <v>388</v>
      </c>
      <c r="AG1" s="125" t="s">
        <v>386</v>
      </c>
      <c r="AH1" s="125" t="s">
        <v>387</v>
      </c>
      <c r="AI1" s="125" t="s">
        <v>389</v>
      </c>
      <c r="AJ1" s="373"/>
      <c r="AK1" s="373"/>
    </row>
    <row r="2" spans="1:37" x14ac:dyDescent="0.3">
      <c r="A2" s="124"/>
      <c r="B2" s="124"/>
      <c r="C2" s="410" t="s">
        <v>120</v>
      </c>
      <c r="D2" s="125" t="s">
        <v>121</v>
      </c>
      <c r="E2" s="126" t="s">
        <v>122</v>
      </c>
      <c r="F2" s="125" t="s">
        <v>123</v>
      </c>
      <c r="G2" s="125" t="s">
        <v>124</v>
      </c>
      <c r="H2" s="125" t="s">
        <v>125</v>
      </c>
      <c r="I2" s="125" t="s">
        <v>126</v>
      </c>
      <c r="J2" s="125" t="s">
        <v>127</v>
      </c>
      <c r="K2" s="125" t="s">
        <v>128</v>
      </c>
      <c r="L2" s="125" t="s">
        <v>129</v>
      </c>
      <c r="M2" s="125" t="s">
        <v>130</v>
      </c>
      <c r="N2" s="127" t="s">
        <v>131</v>
      </c>
      <c r="O2" s="125" t="s">
        <v>132</v>
      </c>
      <c r="P2" s="125" t="s">
        <v>133</v>
      </c>
      <c r="Q2" s="125" t="s">
        <v>134</v>
      </c>
      <c r="R2" s="540" t="s">
        <v>135</v>
      </c>
      <c r="S2" s="128" t="s">
        <v>136</v>
      </c>
      <c r="T2" s="129" t="s">
        <v>137</v>
      </c>
      <c r="U2" s="129" t="s">
        <v>138</v>
      </c>
      <c r="V2" s="605" t="s">
        <v>139</v>
      </c>
      <c r="W2" s="645" t="s">
        <v>562</v>
      </c>
      <c r="X2" s="621" t="s">
        <v>553</v>
      </c>
      <c r="Y2" s="622" t="s">
        <v>548</v>
      </c>
      <c r="Z2" s="621" t="s">
        <v>548</v>
      </c>
      <c r="AA2" s="639" t="s">
        <v>561</v>
      </c>
      <c r="AB2" s="642" t="s">
        <v>550</v>
      </c>
      <c r="AC2" s="637" t="s">
        <v>559</v>
      </c>
      <c r="AD2" s="600" t="s">
        <v>538</v>
      </c>
      <c r="AE2" s="602" t="s">
        <v>538</v>
      </c>
      <c r="AF2" s="602" t="s">
        <v>538</v>
      </c>
      <c r="AG2" s="602" t="s">
        <v>539</v>
      </c>
      <c r="AH2" s="602" t="s">
        <v>539</v>
      </c>
      <c r="AI2" s="602" t="s">
        <v>539</v>
      </c>
      <c r="AJ2" s="614"/>
      <c r="AK2" s="373"/>
    </row>
    <row r="3" spans="1:37" x14ac:dyDescent="0.3">
      <c r="A3" s="131" t="s">
        <v>141</v>
      </c>
      <c r="B3" s="131" t="s">
        <v>51</v>
      </c>
      <c r="C3" s="411" t="s">
        <v>142</v>
      </c>
      <c r="D3" s="132" t="s">
        <v>143</v>
      </c>
      <c r="E3" s="133" t="s">
        <v>144</v>
      </c>
      <c r="F3" s="132" t="s">
        <v>144</v>
      </c>
      <c r="G3" s="132" t="s">
        <v>145</v>
      </c>
      <c r="H3" s="132" t="s">
        <v>146</v>
      </c>
      <c r="I3" s="132" t="s">
        <v>102</v>
      </c>
      <c r="J3" s="132" t="s">
        <v>147</v>
      </c>
      <c r="K3" s="132" t="s">
        <v>148</v>
      </c>
      <c r="L3" s="132" t="s">
        <v>102</v>
      </c>
      <c r="M3" s="132" t="s">
        <v>149</v>
      </c>
      <c r="N3" s="131" t="s">
        <v>102</v>
      </c>
      <c r="O3" s="132" t="s">
        <v>102</v>
      </c>
      <c r="P3" s="134" t="s">
        <v>56</v>
      </c>
      <c r="Q3" s="134" t="s">
        <v>83</v>
      </c>
      <c r="R3" s="541" t="s">
        <v>150</v>
      </c>
      <c r="S3" s="135" t="s">
        <v>151</v>
      </c>
      <c r="T3" s="136" t="s">
        <v>152</v>
      </c>
      <c r="U3" s="136" t="s">
        <v>58</v>
      </c>
      <c r="V3" s="603" t="s">
        <v>58</v>
      </c>
      <c r="W3" s="603" t="s">
        <v>58</v>
      </c>
      <c r="X3" s="623"/>
      <c r="Y3" s="626">
        <v>1.98</v>
      </c>
      <c r="Z3" s="624">
        <v>0.5</v>
      </c>
      <c r="AA3" s="641" t="s">
        <v>550</v>
      </c>
      <c r="AB3" s="643" t="s">
        <v>58</v>
      </c>
      <c r="AC3" s="627" t="s">
        <v>560</v>
      </c>
      <c r="AD3" s="601" t="s">
        <v>153</v>
      </c>
      <c r="AE3" s="134" t="s">
        <v>153</v>
      </c>
      <c r="AF3" s="134" t="s">
        <v>153</v>
      </c>
      <c r="AG3" s="134" t="s">
        <v>154</v>
      </c>
      <c r="AH3" s="134" t="s">
        <v>154</v>
      </c>
      <c r="AI3" s="134" t="s">
        <v>154</v>
      </c>
      <c r="AJ3" s="615"/>
      <c r="AK3" s="616"/>
    </row>
    <row r="4" spans="1:37" hidden="1" x14ac:dyDescent="0.3">
      <c r="A4" s="140"/>
      <c r="B4" s="141">
        <v>1</v>
      </c>
      <c r="C4" s="141">
        <v>1</v>
      </c>
      <c r="D4" s="142">
        <v>1000</v>
      </c>
      <c r="E4" s="143">
        <f t="shared" ref="E4:E94" si="0">B4/C4</f>
        <v>1</v>
      </c>
      <c r="F4" s="143">
        <f t="shared" ref="F4:F94" si="1">ROUNDUP(E4,0)</f>
        <v>1</v>
      </c>
      <c r="G4" s="143">
        <v>750</v>
      </c>
      <c r="H4" s="144">
        <f t="shared" ref="H4:H94" si="2">D4/G4</f>
        <v>1.3333333333333333</v>
      </c>
      <c r="I4" s="141">
        <v>10</v>
      </c>
      <c r="J4" s="141">
        <f t="shared" ref="J4:J94" si="3">B4*0.5</f>
        <v>0.5</v>
      </c>
      <c r="K4" s="141">
        <v>5</v>
      </c>
      <c r="L4" s="141">
        <f t="shared" ref="L4:L94" si="4">(K4*0.167)*F4</f>
        <v>0.83500000000000008</v>
      </c>
      <c r="M4" s="141">
        <v>5</v>
      </c>
      <c r="N4" s="141">
        <f t="shared" ref="N4:N94" si="5">(M4*E4)*0.083</f>
        <v>0.41500000000000004</v>
      </c>
      <c r="O4" s="141">
        <f t="shared" ref="O4:O94" si="6">(0.5*C4)*F4</f>
        <v>0.5</v>
      </c>
      <c r="P4" s="145">
        <f t="shared" ref="P4:P94" si="7">(H4*F4)+(I4+J4+L4+N4+O4)</f>
        <v>13.583333333333334</v>
      </c>
      <c r="Q4" s="145">
        <f t="shared" ref="Q4:Q94" si="8">P4/60</f>
        <v>0.22638888888888889</v>
      </c>
      <c r="R4" s="543">
        <f>'[1]Costs per Hr-Mn-Sec'!$F$5</f>
        <v>1.9057755456349208</v>
      </c>
      <c r="S4" s="146">
        <f t="shared" ref="S4:S81" si="9">(R4*P4)/B4</f>
        <v>25.886784494874341</v>
      </c>
      <c r="T4" s="137">
        <f>'[1]Production Times '!$D$12</f>
        <v>0.49162500000000003</v>
      </c>
      <c r="U4" s="138">
        <f>'[1]Production Times '!$D$6</f>
        <v>0.38237500000000002</v>
      </c>
      <c r="V4" s="412">
        <f>'[1]Production Times '!$D$10</f>
        <v>0.12138888888888891</v>
      </c>
      <c r="W4" s="412"/>
      <c r="X4" s="412"/>
      <c r="Y4" s="412"/>
      <c r="Z4" s="14"/>
      <c r="AA4" s="14">
        <f>(Z4*0.33)</f>
        <v>0</v>
      </c>
      <c r="AB4" s="154">
        <f>SUM(R4:U4)+AA4</f>
        <v>28.66656004050926</v>
      </c>
      <c r="AC4" s="154"/>
      <c r="AD4" s="436"/>
      <c r="AE4" s="596"/>
      <c r="AF4" s="597">
        <v>1.5</v>
      </c>
      <c r="AG4" s="598">
        <f t="shared" ref="AG4:AG17" si="10">AC4*AF4</f>
        <v>0</v>
      </c>
      <c r="AH4" s="599">
        <f t="shared" ref="AH4:AI17" si="11">AD4*AG4</f>
        <v>0</v>
      </c>
      <c r="AI4" s="599">
        <f t="shared" si="11"/>
        <v>0</v>
      </c>
      <c r="AJ4" s="373"/>
      <c r="AK4" s="373"/>
    </row>
    <row r="5" spans="1:37" hidden="1" x14ac:dyDescent="0.3">
      <c r="A5" s="140"/>
      <c r="B5" s="149">
        <v>6</v>
      </c>
      <c r="C5" s="415">
        <v>12</v>
      </c>
      <c r="D5" s="150">
        <v>1000</v>
      </c>
      <c r="E5" s="151">
        <f t="shared" si="0"/>
        <v>0.5</v>
      </c>
      <c r="F5" s="151">
        <f t="shared" si="1"/>
        <v>1</v>
      </c>
      <c r="G5" s="151">
        <v>750</v>
      </c>
      <c r="H5" s="152">
        <f t="shared" si="2"/>
        <v>1.3333333333333333</v>
      </c>
      <c r="I5" s="416">
        <v>10</v>
      </c>
      <c r="J5" s="149">
        <f t="shared" si="3"/>
        <v>3</v>
      </c>
      <c r="K5" s="149">
        <v>5</v>
      </c>
      <c r="L5" s="149">
        <f t="shared" si="4"/>
        <v>0.83500000000000008</v>
      </c>
      <c r="M5" s="149">
        <v>5</v>
      </c>
      <c r="N5" s="149">
        <f t="shared" si="5"/>
        <v>0.20750000000000002</v>
      </c>
      <c r="O5" s="149">
        <f t="shared" si="6"/>
        <v>6</v>
      </c>
      <c r="P5" s="153">
        <f t="shared" si="7"/>
        <v>21.375833333333333</v>
      </c>
      <c r="Q5" s="153">
        <f t="shared" si="8"/>
        <v>0.35626388888888888</v>
      </c>
      <c r="R5" s="542">
        <f>'[1]Costs per Hr-Mn-Sec'!$F$5</f>
        <v>1.9057755456349208</v>
      </c>
      <c r="S5" s="417">
        <f t="shared" si="9"/>
        <v>6.7895900723724099</v>
      </c>
      <c r="T5" s="137">
        <f>'[1]Production Times '!$D$12</f>
        <v>0.49162500000000003</v>
      </c>
      <c r="U5" s="138">
        <f>'[1]Production Times '!$D$6</f>
        <v>0.38237500000000002</v>
      </c>
      <c r="V5" s="412">
        <f>'[1]Production Times '!$D$10</f>
        <v>0.12138888888888891</v>
      </c>
      <c r="W5" s="412"/>
      <c r="X5" s="412"/>
      <c r="Y5" s="412"/>
      <c r="Z5" s="14"/>
      <c r="AA5" s="14">
        <f>(Z5*0.33)</f>
        <v>0</v>
      </c>
      <c r="AB5" s="154">
        <f>SUM(R5:U5)+AA5</f>
        <v>9.5693656180073319</v>
      </c>
      <c r="AC5" s="154"/>
      <c r="AD5" s="413"/>
      <c r="AE5" s="418"/>
      <c r="AF5" s="419">
        <v>1.5</v>
      </c>
      <c r="AG5" s="414">
        <f t="shared" si="10"/>
        <v>0</v>
      </c>
      <c r="AH5" s="155">
        <f t="shared" si="11"/>
        <v>0</v>
      </c>
      <c r="AI5" s="155">
        <f t="shared" si="11"/>
        <v>0</v>
      </c>
      <c r="AJ5" s="373"/>
      <c r="AK5" s="373"/>
    </row>
    <row r="6" spans="1:37" hidden="1" x14ac:dyDescent="0.3">
      <c r="A6" s="140"/>
      <c r="B6" s="149">
        <v>12</v>
      </c>
      <c r="C6" s="14">
        <v>12</v>
      </c>
      <c r="D6" s="150">
        <v>1000</v>
      </c>
      <c r="E6" s="151">
        <f t="shared" si="0"/>
        <v>1</v>
      </c>
      <c r="F6" s="151">
        <f t="shared" si="1"/>
        <v>1</v>
      </c>
      <c r="G6" s="151">
        <v>750</v>
      </c>
      <c r="H6" s="152">
        <f t="shared" si="2"/>
        <v>1.3333333333333333</v>
      </c>
      <c r="I6" s="416">
        <v>10</v>
      </c>
      <c r="J6" s="149">
        <f t="shared" si="3"/>
        <v>6</v>
      </c>
      <c r="K6" s="149">
        <v>5</v>
      </c>
      <c r="L6" s="149">
        <f t="shared" si="4"/>
        <v>0.83500000000000008</v>
      </c>
      <c r="M6" s="149">
        <v>5</v>
      </c>
      <c r="N6" s="149">
        <f t="shared" si="5"/>
        <v>0.41500000000000004</v>
      </c>
      <c r="O6" s="149">
        <f t="shared" si="6"/>
        <v>6</v>
      </c>
      <c r="P6" s="153">
        <f t="shared" si="7"/>
        <v>24.583333333333332</v>
      </c>
      <c r="Q6" s="153">
        <f t="shared" si="8"/>
        <v>0.40972222222222221</v>
      </c>
      <c r="R6" s="542">
        <f>'[1]Costs per Hr-Mn-Sec'!$F$5</f>
        <v>1.9057755456349208</v>
      </c>
      <c r="S6" s="417">
        <f t="shared" si="9"/>
        <v>3.9041929580715387</v>
      </c>
      <c r="T6" s="137">
        <f>'[1]Production Times '!$D$12</f>
        <v>0.49162500000000003</v>
      </c>
      <c r="U6" s="138">
        <f>'[1]Production Times '!$D$6</f>
        <v>0.38237500000000002</v>
      </c>
      <c r="V6" s="412">
        <f>'[1]Production Times '!$D$10</f>
        <v>0.12138888888888891</v>
      </c>
      <c r="W6" s="412"/>
      <c r="X6" s="412"/>
      <c r="Y6" s="412"/>
      <c r="Z6" s="14"/>
      <c r="AA6" s="14">
        <f t="shared" ref="AA6:AA17" si="12">(Z6*0.33)</f>
        <v>0</v>
      </c>
      <c r="AB6" s="154">
        <f t="shared" ref="AB6:AB17" si="13">SUM(R6:U6)+AA6</f>
        <v>6.6839685037064589</v>
      </c>
      <c r="AC6" s="154"/>
      <c r="AD6" s="413"/>
      <c r="AE6" s="418"/>
      <c r="AF6" s="419">
        <v>1.5</v>
      </c>
      <c r="AG6" s="414">
        <f t="shared" si="10"/>
        <v>0</v>
      </c>
      <c r="AH6" s="155">
        <f t="shared" si="11"/>
        <v>0</v>
      </c>
      <c r="AI6" s="155">
        <f t="shared" si="11"/>
        <v>0</v>
      </c>
      <c r="AJ6" s="373"/>
      <c r="AK6" s="373"/>
    </row>
    <row r="7" spans="1:37" hidden="1" x14ac:dyDescent="0.3">
      <c r="A7" s="140"/>
      <c r="B7" s="149">
        <v>24</v>
      </c>
      <c r="C7" s="14">
        <v>12</v>
      </c>
      <c r="D7" s="150">
        <v>1000</v>
      </c>
      <c r="E7" s="151">
        <f t="shared" si="0"/>
        <v>2</v>
      </c>
      <c r="F7" s="151">
        <f t="shared" si="1"/>
        <v>2</v>
      </c>
      <c r="G7" s="151">
        <v>750</v>
      </c>
      <c r="H7" s="152">
        <f t="shared" si="2"/>
        <v>1.3333333333333333</v>
      </c>
      <c r="I7" s="416">
        <v>10</v>
      </c>
      <c r="J7" s="149">
        <f t="shared" si="3"/>
        <v>12</v>
      </c>
      <c r="K7" s="149">
        <v>5</v>
      </c>
      <c r="L7" s="149">
        <f t="shared" si="4"/>
        <v>1.6700000000000002</v>
      </c>
      <c r="M7" s="149">
        <v>5</v>
      </c>
      <c r="N7" s="149">
        <f t="shared" si="5"/>
        <v>0.83000000000000007</v>
      </c>
      <c r="O7" s="149">
        <f t="shared" si="6"/>
        <v>12</v>
      </c>
      <c r="P7" s="153">
        <f t="shared" si="7"/>
        <v>39.166666666666664</v>
      </c>
      <c r="Q7" s="153">
        <f t="shared" si="8"/>
        <v>0.65277777777777779</v>
      </c>
      <c r="R7" s="542">
        <f>'[1]Costs per Hr-Mn-Sec'!$F$5</f>
        <v>1.9057755456349208</v>
      </c>
      <c r="S7" s="417">
        <f t="shared" si="9"/>
        <v>3.1101198140569886</v>
      </c>
      <c r="T7" s="137">
        <f>'[1]Production Times '!$D$12</f>
        <v>0.49162500000000003</v>
      </c>
      <c r="U7" s="138">
        <f>'[1]Production Times '!$D$6</f>
        <v>0.38237500000000002</v>
      </c>
      <c r="V7" s="412">
        <f>'[1]Production Times '!$D$10</f>
        <v>0.12138888888888891</v>
      </c>
      <c r="W7" s="412"/>
      <c r="X7" s="412"/>
      <c r="Y7" s="412"/>
      <c r="Z7" s="14"/>
      <c r="AA7" s="14">
        <f t="shared" si="12"/>
        <v>0</v>
      </c>
      <c r="AB7" s="154">
        <f t="shared" si="13"/>
        <v>5.8898953596919092</v>
      </c>
      <c r="AC7" s="154"/>
      <c r="AD7" s="413"/>
      <c r="AE7" s="418"/>
      <c r="AF7" s="419">
        <v>1.5</v>
      </c>
      <c r="AG7" s="414">
        <f t="shared" si="10"/>
        <v>0</v>
      </c>
      <c r="AH7" s="155">
        <f t="shared" si="11"/>
        <v>0</v>
      </c>
      <c r="AI7" s="155">
        <f t="shared" si="11"/>
        <v>0</v>
      </c>
      <c r="AJ7" s="373"/>
      <c r="AK7" s="373"/>
    </row>
    <row r="8" spans="1:37" hidden="1" x14ac:dyDescent="0.3">
      <c r="A8" s="140"/>
      <c r="B8" s="149">
        <v>48</v>
      </c>
      <c r="C8" s="14">
        <v>12</v>
      </c>
      <c r="D8" s="150">
        <v>1000</v>
      </c>
      <c r="E8" s="151">
        <f t="shared" si="0"/>
        <v>4</v>
      </c>
      <c r="F8" s="151">
        <f t="shared" si="1"/>
        <v>4</v>
      </c>
      <c r="G8" s="151">
        <v>750</v>
      </c>
      <c r="H8" s="152">
        <f t="shared" si="2"/>
        <v>1.3333333333333333</v>
      </c>
      <c r="I8" s="416">
        <v>10</v>
      </c>
      <c r="J8" s="149">
        <f t="shared" si="3"/>
        <v>24</v>
      </c>
      <c r="K8" s="149">
        <v>5</v>
      </c>
      <c r="L8" s="149">
        <f t="shared" si="4"/>
        <v>3.3400000000000003</v>
      </c>
      <c r="M8" s="149">
        <v>5</v>
      </c>
      <c r="N8" s="149">
        <f t="shared" si="5"/>
        <v>1.6600000000000001</v>
      </c>
      <c r="O8" s="149">
        <f t="shared" si="6"/>
        <v>24</v>
      </c>
      <c r="P8" s="153">
        <f t="shared" si="7"/>
        <v>68.333333333333329</v>
      </c>
      <c r="Q8" s="153">
        <f t="shared" si="8"/>
        <v>1.1388888888888888</v>
      </c>
      <c r="R8" s="542">
        <f>'[1]Costs per Hr-Mn-Sec'!$F$5</f>
        <v>1.9057755456349208</v>
      </c>
      <c r="S8" s="417">
        <f t="shared" si="9"/>
        <v>2.7130832420497133</v>
      </c>
      <c r="T8" s="137">
        <f>'[1]Production Times '!$D$12</f>
        <v>0.49162500000000003</v>
      </c>
      <c r="U8" s="138">
        <f>'[1]Production Times '!$D$6</f>
        <v>0.38237500000000002</v>
      </c>
      <c r="V8" s="412">
        <f>'[1]Production Times '!$D$10</f>
        <v>0.12138888888888891</v>
      </c>
      <c r="W8" s="412"/>
      <c r="X8" s="412"/>
      <c r="Y8" s="412"/>
      <c r="Z8" s="14"/>
      <c r="AA8" s="14">
        <f t="shared" si="12"/>
        <v>0</v>
      </c>
      <c r="AB8" s="154">
        <f t="shared" si="13"/>
        <v>5.492858787684634</v>
      </c>
      <c r="AC8" s="154"/>
      <c r="AD8" s="413"/>
      <c r="AE8" s="418"/>
      <c r="AF8" s="419">
        <v>1.5</v>
      </c>
      <c r="AG8" s="414">
        <f t="shared" si="10"/>
        <v>0</v>
      </c>
      <c r="AH8" s="155">
        <f t="shared" si="11"/>
        <v>0</v>
      </c>
      <c r="AI8" s="155">
        <f t="shared" si="11"/>
        <v>0</v>
      </c>
      <c r="AJ8" s="373"/>
      <c r="AK8" s="373"/>
    </row>
    <row r="9" spans="1:37" hidden="1" x14ac:dyDescent="0.3">
      <c r="A9" s="140"/>
      <c r="B9" s="14">
        <v>72</v>
      </c>
      <c r="C9" s="14">
        <v>12</v>
      </c>
      <c r="D9" s="150">
        <v>1000</v>
      </c>
      <c r="E9" s="151">
        <f t="shared" si="0"/>
        <v>6</v>
      </c>
      <c r="F9" s="151">
        <f t="shared" si="1"/>
        <v>6</v>
      </c>
      <c r="G9" s="151">
        <v>750</v>
      </c>
      <c r="H9" s="152">
        <f t="shared" si="2"/>
        <v>1.3333333333333333</v>
      </c>
      <c r="I9" s="416">
        <v>10</v>
      </c>
      <c r="J9" s="149">
        <f t="shared" si="3"/>
        <v>36</v>
      </c>
      <c r="K9" s="149">
        <v>5</v>
      </c>
      <c r="L9" s="149">
        <f t="shared" si="4"/>
        <v>5.0100000000000007</v>
      </c>
      <c r="M9" s="149">
        <v>5</v>
      </c>
      <c r="N9" s="149">
        <f t="shared" si="5"/>
        <v>2.4900000000000002</v>
      </c>
      <c r="O9" s="149">
        <f t="shared" si="6"/>
        <v>36</v>
      </c>
      <c r="P9" s="153">
        <f t="shared" si="7"/>
        <v>97.5</v>
      </c>
      <c r="Q9" s="153">
        <f t="shared" si="8"/>
        <v>1.625</v>
      </c>
      <c r="R9" s="542">
        <f>'[1]Costs per Hr-Mn-Sec'!$F$5</f>
        <v>1.9057755456349208</v>
      </c>
      <c r="S9" s="417">
        <f t="shared" si="9"/>
        <v>2.5807377180472888</v>
      </c>
      <c r="T9" s="137">
        <f>'[1]Production Times '!$D$12</f>
        <v>0.49162500000000003</v>
      </c>
      <c r="U9" s="138">
        <f>'[1]Production Times '!$D$6</f>
        <v>0.38237500000000002</v>
      </c>
      <c r="V9" s="412">
        <f>'[1]Production Times '!$D$10</f>
        <v>0.12138888888888891</v>
      </c>
      <c r="W9" s="412"/>
      <c r="X9" s="412"/>
      <c r="Y9" s="412"/>
      <c r="Z9" s="14"/>
      <c r="AA9" s="14">
        <f t="shared" si="12"/>
        <v>0</v>
      </c>
      <c r="AB9" s="154">
        <f t="shared" si="13"/>
        <v>5.3605132636822095</v>
      </c>
      <c r="AC9" s="154"/>
      <c r="AD9" s="413"/>
      <c r="AE9" s="418"/>
      <c r="AF9" s="419">
        <v>1.5</v>
      </c>
      <c r="AG9" s="414">
        <f t="shared" si="10"/>
        <v>0</v>
      </c>
      <c r="AH9" s="155">
        <f t="shared" si="11"/>
        <v>0</v>
      </c>
      <c r="AI9" s="155">
        <f t="shared" si="11"/>
        <v>0</v>
      </c>
      <c r="AJ9" s="373"/>
      <c r="AK9" s="373"/>
    </row>
    <row r="10" spans="1:37" hidden="1" x14ac:dyDescent="0.3">
      <c r="A10" s="140"/>
      <c r="B10" s="14">
        <v>144</v>
      </c>
      <c r="C10" s="14">
        <v>12</v>
      </c>
      <c r="D10" s="150">
        <v>1000</v>
      </c>
      <c r="E10" s="151">
        <f>B10/C10</f>
        <v>12</v>
      </c>
      <c r="F10" s="151">
        <f>ROUNDUP(E10,0)</f>
        <v>12</v>
      </c>
      <c r="G10" s="151">
        <v>750</v>
      </c>
      <c r="H10" s="152">
        <f>D10/G10</f>
        <v>1.3333333333333333</v>
      </c>
      <c r="I10" s="416">
        <v>10</v>
      </c>
      <c r="J10" s="149">
        <f>B10*0.5</f>
        <v>72</v>
      </c>
      <c r="K10" s="149">
        <v>5</v>
      </c>
      <c r="L10" s="149">
        <f>(K10*0.167)*F10</f>
        <v>10.020000000000001</v>
      </c>
      <c r="M10" s="149">
        <v>5</v>
      </c>
      <c r="N10" s="149">
        <f>(M10*E10)*0.083</f>
        <v>4.9800000000000004</v>
      </c>
      <c r="O10" s="149">
        <f>(0.5*C10)*F10</f>
        <v>72</v>
      </c>
      <c r="P10" s="153">
        <f>(H10*F10)+(I10+J10+L10+N10+O10)</f>
        <v>185</v>
      </c>
      <c r="Q10" s="153">
        <f>P10/60</f>
        <v>3.0833333333333335</v>
      </c>
      <c r="R10" s="542">
        <f>'[1]Costs per Hr-Mn-Sec'!$F$5</f>
        <v>1.9057755456349208</v>
      </c>
      <c r="S10" s="417">
        <f t="shared" si="9"/>
        <v>2.4483921940448634</v>
      </c>
      <c r="T10" s="137">
        <f>'[1]Production Times '!$D$12</f>
        <v>0.49162500000000003</v>
      </c>
      <c r="U10" s="138">
        <f>'[1]Production Times '!$D$6</f>
        <v>0.38237500000000002</v>
      </c>
      <c r="V10" s="412">
        <f>'[1]Production Times '!$D$10</f>
        <v>0.12138888888888891</v>
      </c>
      <c r="W10" s="412"/>
      <c r="X10" s="412"/>
      <c r="Y10" s="412"/>
      <c r="Z10" s="14"/>
      <c r="AA10" s="14">
        <f t="shared" si="12"/>
        <v>0</v>
      </c>
      <c r="AB10" s="154">
        <f t="shared" si="13"/>
        <v>5.2281677396797841</v>
      </c>
      <c r="AC10" s="154"/>
      <c r="AD10" s="413"/>
      <c r="AE10" s="418"/>
      <c r="AF10" s="419">
        <v>1.5</v>
      </c>
      <c r="AG10" s="414">
        <f t="shared" si="10"/>
        <v>0</v>
      </c>
      <c r="AH10" s="155">
        <f>AD10*AG10</f>
        <v>0</v>
      </c>
      <c r="AI10" s="155">
        <f>AE10*AH10</f>
        <v>0</v>
      </c>
      <c r="AJ10" s="373"/>
      <c r="AK10" s="373"/>
    </row>
    <row r="11" spans="1:37" hidden="1" x14ac:dyDescent="0.3">
      <c r="A11" s="140"/>
      <c r="B11" s="156">
        <v>1</v>
      </c>
      <c r="C11" s="141">
        <v>1</v>
      </c>
      <c r="D11" s="157">
        <v>2000</v>
      </c>
      <c r="E11" s="158">
        <f t="shared" si="0"/>
        <v>1</v>
      </c>
      <c r="F11" s="158">
        <f t="shared" si="1"/>
        <v>1</v>
      </c>
      <c r="G11" s="158">
        <v>750</v>
      </c>
      <c r="H11" s="159">
        <f t="shared" si="2"/>
        <v>2.6666666666666665</v>
      </c>
      <c r="I11" s="156">
        <v>15</v>
      </c>
      <c r="J11" s="156">
        <f t="shared" si="3"/>
        <v>0.5</v>
      </c>
      <c r="K11" s="156">
        <v>5</v>
      </c>
      <c r="L11" s="156">
        <f t="shared" si="4"/>
        <v>0.83500000000000008</v>
      </c>
      <c r="M11" s="156">
        <v>5</v>
      </c>
      <c r="N11" s="156">
        <f t="shared" si="5"/>
        <v>0.41500000000000004</v>
      </c>
      <c r="O11" s="156">
        <f t="shared" si="6"/>
        <v>0.5</v>
      </c>
      <c r="P11" s="160">
        <f t="shared" si="7"/>
        <v>19.916666666666668</v>
      </c>
      <c r="Q11" s="160">
        <f t="shared" si="8"/>
        <v>0.33194444444444449</v>
      </c>
      <c r="R11" s="543">
        <f>'[1]Costs per Hr-Mn-Sec'!$F$5</f>
        <v>1.9057755456349208</v>
      </c>
      <c r="S11" s="161">
        <f t="shared" si="9"/>
        <v>37.956696283895511</v>
      </c>
      <c r="T11" s="137">
        <f>'[1]Production Times '!$D$12</f>
        <v>0.49162500000000003</v>
      </c>
      <c r="U11" s="138">
        <f>'[1]Production Times '!$D$6</f>
        <v>0.38237500000000002</v>
      </c>
      <c r="V11" s="412">
        <f>'[1]Production Times '!$D$10</f>
        <v>0.12138888888888891</v>
      </c>
      <c r="W11" s="412"/>
      <c r="X11" s="412"/>
      <c r="Y11" s="412"/>
      <c r="Z11" s="14"/>
      <c r="AA11" s="14">
        <f t="shared" si="12"/>
        <v>0</v>
      </c>
      <c r="AB11" s="154">
        <f t="shared" si="13"/>
        <v>40.736471829530437</v>
      </c>
      <c r="AC11" s="154"/>
      <c r="AD11" s="413"/>
      <c r="AE11" s="420"/>
      <c r="AF11" s="421">
        <v>1.5</v>
      </c>
      <c r="AG11" s="414">
        <f t="shared" si="10"/>
        <v>0</v>
      </c>
      <c r="AH11" s="163">
        <f t="shared" si="11"/>
        <v>0</v>
      </c>
      <c r="AI11" s="163">
        <f t="shared" si="11"/>
        <v>0</v>
      </c>
      <c r="AJ11" s="373"/>
      <c r="AK11" s="373"/>
    </row>
    <row r="12" spans="1:37" hidden="1" x14ac:dyDescent="0.3">
      <c r="A12" s="140"/>
      <c r="B12" s="149">
        <v>6</v>
      </c>
      <c r="C12" s="415">
        <v>6</v>
      </c>
      <c r="D12" s="150">
        <v>2000</v>
      </c>
      <c r="E12" s="151">
        <f t="shared" si="0"/>
        <v>1</v>
      </c>
      <c r="F12" s="151">
        <f t="shared" si="1"/>
        <v>1</v>
      </c>
      <c r="G12" s="151">
        <v>750</v>
      </c>
      <c r="H12" s="152">
        <f t="shared" si="2"/>
        <v>2.6666666666666665</v>
      </c>
      <c r="I12" s="149">
        <v>15</v>
      </c>
      <c r="J12" s="149">
        <f t="shared" si="3"/>
        <v>3</v>
      </c>
      <c r="K12" s="149">
        <v>5</v>
      </c>
      <c r="L12" s="149">
        <f t="shared" si="4"/>
        <v>0.83500000000000008</v>
      </c>
      <c r="M12" s="149">
        <v>5</v>
      </c>
      <c r="N12" s="149">
        <f t="shared" si="5"/>
        <v>0.41500000000000004</v>
      </c>
      <c r="O12" s="149">
        <f t="shared" si="6"/>
        <v>3</v>
      </c>
      <c r="P12" s="153">
        <f t="shared" si="7"/>
        <v>24.916666666666668</v>
      </c>
      <c r="Q12" s="153">
        <f t="shared" si="8"/>
        <v>0.4152777777777778</v>
      </c>
      <c r="R12" s="542">
        <f>'[1]Costs per Hr-Mn-Sec'!$F$5</f>
        <v>1.9057755456349208</v>
      </c>
      <c r="S12" s="417">
        <f t="shared" si="9"/>
        <v>7.9142623353450183</v>
      </c>
      <c r="T12" s="137">
        <f>'[1]Production Times '!$D$12</f>
        <v>0.49162500000000003</v>
      </c>
      <c r="U12" s="138">
        <f>'[1]Production Times '!$D$6</f>
        <v>0.38237500000000002</v>
      </c>
      <c r="V12" s="412">
        <f>'[1]Production Times '!$D$10</f>
        <v>0.12138888888888891</v>
      </c>
      <c r="W12" s="412"/>
      <c r="X12" s="156"/>
      <c r="Y12" s="156"/>
      <c r="Z12" s="156"/>
      <c r="AA12" s="156">
        <f t="shared" si="12"/>
        <v>0</v>
      </c>
      <c r="AB12" s="162">
        <f t="shared" si="13"/>
        <v>10.694037880979939</v>
      </c>
      <c r="AC12" s="162"/>
      <c r="AD12" s="413"/>
      <c r="AE12" s="418"/>
      <c r="AF12" s="419">
        <v>1.5</v>
      </c>
      <c r="AG12" s="414">
        <f t="shared" si="10"/>
        <v>0</v>
      </c>
      <c r="AH12" s="155">
        <f t="shared" si="11"/>
        <v>0</v>
      </c>
      <c r="AI12" s="155">
        <f t="shared" si="11"/>
        <v>0</v>
      </c>
      <c r="AJ12" s="373"/>
      <c r="AK12" s="373"/>
    </row>
    <row r="13" spans="1:37" hidden="1" x14ac:dyDescent="0.3">
      <c r="A13" s="140"/>
      <c r="B13" s="149">
        <v>12</v>
      </c>
      <c r="C13" s="14">
        <v>12</v>
      </c>
      <c r="D13" s="150">
        <v>2000</v>
      </c>
      <c r="E13" s="151">
        <f t="shared" si="0"/>
        <v>1</v>
      </c>
      <c r="F13" s="151">
        <f t="shared" si="1"/>
        <v>1</v>
      </c>
      <c r="G13" s="151">
        <v>750</v>
      </c>
      <c r="H13" s="152">
        <f t="shared" si="2"/>
        <v>2.6666666666666665</v>
      </c>
      <c r="I13" s="149">
        <v>15</v>
      </c>
      <c r="J13" s="149">
        <f t="shared" si="3"/>
        <v>6</v>
      </c>
      <c r="K13" s="149">
        <v>5</v>
      </c>
      <c r="L13" s="149">
        <f t="shared" si="4"/>
        <v>0.83500000000000008</v>
      </c>
      <c r="M13" s="149">
        <v>5</v>
      </c>
      <c r="N13" s="149">
        <f t="shared" si="5"/>
        <v>0.41500000000000004</v>
      </c>
      <c r="O13" s="149">
        <f t="shared" si="6"/>
        <v>6</v>
      </c>
      <c r="P13" s="153">
        <f t="shared" si="7"/>
        <v>30.916666666666668</v>
      </c>
      <c r="Q13" s="153">
        <f t="shared" si="8"/>
        <v>0.51527777777777783</v>
      </c>
      <c r="R13" s="542">
        <f>'[1]Costs per Hr-Mn-Sec'!$F$5</f>
        <v>1.9057755456349208</v>
      </c>
      <c r="S13" s="417">
        <f t="shared" si="9"/>
        <v>4.9100189404899695</v>
      </c>
      <c r="T13" s="137">
        <f>'[1]Production Times '!$D$12</f>
        <v>0.49162500000000003</v>
      </c>
      <c r="U13" s="138">
        <f>'[1]Production Times '!$D$6</f>
        <v>0.38237500000000002</v>
      </c>
      <c r="V13" s="412">
        <f>'[1]Production Times '!$D$10</f>
        <v>0.12138888888888891</v>
      </c>
      <c r="W13" s="412"/>
      <c r="X13" s="412"/>
      <c r="Y13" s="412"/>
      <c r="Z13" s="14"/>
      <c r="AA13" s="14">
        <f t="shared" si="12"/>
        <v>0</v>
      </c>
      <c r="AB13" s="154">
        <f t="shared" si="13"/>
        <v>7.6897944861248897</v>
      </c>
      <c r="AC13" s="154"/>
      <c r="AD13" s="413"/>
      <c r="AE13" s="418"/>
      <c r="AF13" s="419">
        <v>1.5</v>
      </c>
      <c r="AG13" s="414">
        <f t="shared" si="10"/>
        <v>0</v>
      </c>
      <c r="AH13" s="155">
        <f t="shared" si="11"/>
        <v>0</v>
      </c>
      <c r="AI13" s="155">
        <f t="shared" si="11"/>
        <v>0</v>
      </c>
      <c r="AJ13" s="373"/>
      <c r="AK13" s="373"/>
    </row>
    <row r="14" spans="1:37" hidden="1" x14ac:dyDescent="0.3">
      <c r="A14" s="140"/>
      <c r="B14" s="149">
        <v>24</v>
      </c>
      <c r="C14" s="14">
        <v>12</v>
      </c>
      <c r="D14" s="150">
        <v>2000</v>
      </c>
      <c r="E14" s="151">
        <f t="shared" si="0"/>
        <v>2</v>
      </c>
      <c r="F14" s="151">
        <f t="shared" si="1"/>
        <v>2</v>
      </c>
      <c r="G14" s="151">
        <v>750</v>
      </c>
      <c r="H14" s="152">
        <f t="shared" si="2"/>
        <v>2.6666666666666665</v>
      </c>
      <c r="I14" s="149">
        <v>15</v>
      </c>
      <c r="J14" s="149">
        <f t="shared" si="3"/>
        <v>12</v>
      </c>
      <c r="K14" s="149">
        <v>5</v>
      </c>
      <c r="L14" s="149">
        <f t="shared" si="4"/>
        <v>1.6700000000000002</v>
      </c>
      <c r="M14" s="149">
        <v>5</v>
      </c>
      <c r="N14" s="149">
        <f t="shared" si="5"/>
        <v>0.83000000000000007</v>
      </c>
      <c r="O14" s="149">
        <f t="shared" si="6"/>
        <v>12</v>
      </c>
      <c r="P14" s="153">
        <f t="shared" si="7"/>
        <v>46.833333333333336</v>
      </c>
      <c r="Q14" s="153">
        <f t="shared" si="8"/>
        <v>0.78055555555555556</v>
      </c>
      <c r="R14" s="542">
        <f>'[1]Costs per Hr-Mn-Sec'!$F$5</f>
        <v>1.9057755456349208</v>
      </c>
      <c r="S14" s="417">
        <f t="shared" si="9"/>
        <v>3.7189092244681441</v>
      </c>
      <c r="T14" s="137">
        <f>'[1]Production Times '!$D$12</f>
        <v>0.49162500000000003</v>
      </c>
      <c r="U14" s="138">
        <f>'[1]Production Times '!$D$6</f>
        <v>0.38237500000000002</v>
      </c>
      <c r="V14" s="412">
        <f>'[1]Production Times '!$D$10</f>
        <v>0.12138888888888891</v>
      </c>
      <c r="W14" s="412"/>
      <c r="X14" s="412"/>
      <c r="Y14" s="412"/>
      <c r="Z14" s="14"/>
      <c r="AA14" s="14">
        <f t="shared" si="12"/>
        <v>0</v>
      </c>
      <c r="AB14" s="154">
        <f t="shared" si="13"/>
        <v>6.4986847701030648</v>
      </c>
      <c r="AC14" s="154"/>
      <c r="AD14" s="413"/>
      <c r="AE14" s="418"/>
      <c r="AF14" s="419">
        <v>1.5</v>
      </c>
      <c r="AG14" s="414">
        <f t="shared" si="10"/>
        <v>0</v>
      </c>
      <c r="AH14" s="155">
        <f t="shared" si="11"/>
        <v>0</v>
      </c>
      <c r="AI14" s="155">
        <f t="shared" si="11"/>
        <v>0</v>
      </c>
      <c r="AJ14" s="373"/>
      <c r="AK14" s="373"/>
    </row>
    <row r="15" spans="1:37" hidden="1" x14ac:dyDescent="0.3">
      <c r="A15" s="140"/>
      <c r="B15" s="149">
        <v>48</v>
      </c>
      <c r="C15" s="14">
        <v>12</v>
      </c>
      <c r="D15" s="150">
        <v>2000</v>
      </c>
      <c r="E15" s="151">
        <f t="shared" si="0"/>
        <v>4</v>
      </c>
      <c r="F15" s="151">
        <f t="shared" si="1"/>
        <v>4</v>
      </c>
      <c r="G15" s="151">
        <v>750</v>
      </c>
      <c r="H15" s="152">
        <f t="shared" si="2"/>
        <v>2.6666666666666665</v>
      </c>
      <c r="I15" s="149">
        <v>15</v>
      </c>
      <c r="J15" s="149">
        <f t="shared" si="3"/>
        <v>24</v>
      </c>
      <c r="K15" s="149">
        <v>5</v>
      </c>
      <c r="L15" s="149">
        <f t="shared" si="4"/>
        <v>3.3400000000000003</v>
      </c>
      <c r="M15" s="149">
        <v>5</v>
      </c>
      <c r="N15" s="149">
        <f t="shared" si="5"/>
        <v>1.6600000000000001</v>
      </c>
      <c r="O15" s="149">
        <f t="shared" si="6"/>
        <v>24</v>
      </c>
      <c r="P15" s="153">
        <f t="shared" si="7"/>
        <v>78.666666666666671</v>
      </c>
      <c r="Q15" s="153">
        <f t="shared" si="8"/>
        <v>1.3111111111111111</v>
      </c>
      <c r="R15" s="542">
        <f>'[1]Costs per Hr-Mn-Sec'!$F$5</f>
        <v>1.9057755456349208</v>
      </c>
      <c r="S15" s="417">
        <f t="shared" si="9"/>
        <v>3.1233543664572316</v>
      </c>
      <c r="T15" s="137">
        <f>'[1]Production Times '!$D$12</f>
        <v>0.49162500000000003</v>
      </c>
      <c r="U15" s="138">
        <f>'[1]Production Times '!$D$6</f>
        <v>0.38237500000000002</v>
      </c>
      <c r="V15" s="412">
        <f>'[1]Production Times '!$D$10</f>
        <v>0.12138888888888891</v>
      </c>
      <c r="W15" s="412"/>
      <c r="X15" s="412"/>
      <c r="Y15" s="412"/>
      <c r="Z15" s="14"/>
      <c r="AA15" s="14">
        <f t="shared" si="12"/>
        <v>0</v>
      </c>
      <c r="AB15" s="154">
        <f t="shared" si="13"/>
        <v>5.9031299120921519</v>
      </c>
      <c r="AC15" s="154"/>
      <c r="AD15" s="413"/>
      <c r="AE15" s="418"/>
      <c r="AF15" s="419">
        <v>1.5</v>
      </c>
      <c r="AG15" s="414">
        <f t="shared" si="10"/>
        <v>0</v>
      </c>
      <c r="AH15" s="155">
        <f t="shared" si="11"/>
        <v>0</v>
      </c>
      <c r="AI15" s="155">
        <f t="shared" si="11"/>
        <v>0</v>
      </c>
      <c r="AJ15" s="373"/>
      <c r="AK15" s="373"/>
    </row>
    <row r="16" spans="1:37" hidden="1" x14ac:dyDescent="0.3">
      <c r="A16" s="140"/>
      <c r="B16" s="14">
        <v>72</v>
      </c>
      <c r="C16" s="14">
        <v>12</v>
      </c>
      <c r="D16" s="150">
        <v>2000</v>
      </c>
      <c r="E16" s="151">
        <f>B16/C16</f>
        <v>6</v>
      </c>
      <c r="F16" s="151">
        <f>ROUNDUP(E16,0)</f>
        <v>6</v>
      </c>
      <c r="G16" s="151">
        <v>750</v>
      </c>
      <c r="H16" s="152">
        <f>D16/G16</f>
        <v>2.6666666666666665</v>
      </c>
      <c r="I16" s="149">
        <v>15</v>
      </c>
      <c r="J16" s="149">
        <f>B16*0.5</f>
        <v>36</v>
      </c>
      <c r="K16" s="149">
        <v>5</v>
      </c>
      <c r="L16" s="149">
        <f>(K16*0.167)*F16</f>
        <v>5.0100000000000007</v>
      </c>
      <c r="M16" s="149">
        <v>5</v>
      </c>
      <c r="N16" s="149">
        <f>(M16*E16)*0.083</f>
        <v>2.4900000000000002</v>
      </c>
      <c r="O16" s="149">
        <f>(0.5*C16)*F16</f>
        <v>36</v>
      </c>
      <c r="P16" s="153">
        <f>(H16*F16)+(I16+J16+L16+N16+O16)</f>
        <v>110.5</v>
      </c>
      <c r="Q16" s="153">
        <f>P16/60</f>
        <v>1.8416666666666666</v>
      </c>
      <c r="R16" s="542">
        <f>'[1]Costs per Hr-Mn-Sec'!$F$5</f>
        <v>1.9057755456349208</v>
      </c>
      <c r="S16" s="417">
        <f t="shared" si="9"/>
        <v>2.9248360804535936</v>
      </c>
      <c r="T16" s="137">
        <f>'[1]Production Times '!$D$12</f>
        <v>0.49162500000000003</v>
      </c>
      <c r="U16" s="138">
        <f>'[1]Production Times '!$D$6</f>
        <v>0.38237500000000002</v>
      </c>
      <c r="V16" s="412">
        <f>'[1]Production Times '!$D$10</f>
        <v>0.12138888888888891</v>
      </c>
      <c r="W16" s="412"/>
      <c r="X16" s="412"/>
      <c r="Y16" s="412"/>
      <c r="Z16" s="14"/>
      <c r="AA16" s="14">
        <f t="shared" si="12"/>
        <v>0</v>
      </c>
      <c r="AB16" s="154">
        <f t="shared" si="13"/>
        <v>5.7046116260885142</v>
      </c>
      <c r="AC16" s="154"/>
      <c r="AD16" s="413"/>
      <c r="AE16" s="418"/>
      <c r="AF16" s="419">
        <v>1.5</v>
      </c>
      <c r="AG16" s="414">
        <f t="shared" si="10"/>
        <v>0</v>
      </c>
      <c r="AH16" s="155">
        <f>AD16*AG16</f>
        <v>0</v>
      </c>
      <c r="AI16" s="155">
        <f>AE16*AH16</f>
        <v>0</v>
      </c>
      <c r="AJ16" s="373"/>
      <c r="AK16" s="373"/>
    </row>
    <row r="17" spans="1:37" hidden="1" x14ac:dyDescent="0.3">
      <c r="A17" s="140"/>
      <c r="B17" s="14">
        <v>144</v>
      </c>
      <c r="C17" s="14">
        <v>12</v>
      </c>
      <c r="D17" s="150">
        <v>2000</v>
      </c>
      <c r="E17" s="151">
        <f t="shared" si="0"/>
        <v>12</v>
      </c>
      <c r="F17" s="151">
        <f t="shared" si="1"/>
        <v>12</v>
      </c>
      <c r="G17" s="151">
        <v>750</v>
      </c>
      <c r="H17" s="152">
        <f t="shared" si="2"/>
        <v>2.6666666666666665</v>
      </c>
      <c r="I17" s="149">
        <v>15</v>
      </c>
      <c r="J17" s="149">
        <f t="shared" si="3"/>
        <v>72</v>
      </c>
      <c r="K17" s="149">
        <v>5</v>
      </c>
      <c r="L17" s="149">
        <f t="shared" si="4"/>
        <v>10.020000000000001</v>
      </c>
      <c r="M17" s="149">
        <v>5</v>
      </c>
      <c r="N17" s="149">
        <f t="shared" si="5"/>
        <v>4.9800000000000004</v>
      </c>
      <c r="O17" s="149">
        <f t="shared" si="6"/>
        <v>72</v>
      </c>
      <c r="P17" s="153">
        <f t="shared" si="7"/>
        <v>206</v>
      </c>
      <c r="Q17" s="153">
        <f t="shared" si="8"/>
        <v>3.4333333333333331</v>
      </c>
      <c r="R17" s="542">
        <f>'[1]Costs per Hr-Mn-Sec'!$F$5</f>
        <v>1.9057755456349208</v>
      </c>
      <c r="S17" s="417">
        <f t="shared" si="9"/>
        <v>2.7263177944499564</v>
      </c>
      <c r="T17" s="137">
        <f>'[1]Production Times '!$D$12</f>
        <v>0.49162500000000003</v>
      </c>
      <c r="U17" s="138">
        <f>'[1]Production Times '!$D$6</f>
        <v>0.38237500000000002</v>
      </c>
      <c r="V17" s="412">
        <f>'[1]Production Times '!$D$10</f>
        <v>0.12138888888888891</v>
      </c>
      <c r="W17" s="412"/>
      <c r="X17" s="412"/>
      <c r="Y17" s="412"/>
      <c r="Z17" s="14"/>
      <c r="AA17" s="14">
        <f t="shared" si="12"/>
        <v>0</v>
      </c>
      <c r="AB17" s="154">
        <f t="shared" si="13"/>
        <v>5.5060933400848766</v>
      </c>
      <c r="AC17" s="154"/>
      <c r="AD17" s="413"/>
      <c r="AE17" s="418"/>
      <c r="AF17" s="419">
        <v>1.5</v>
      </c>
      <c r="AG17" s="414">
        <f t="shared" si="10"/>
        <v>0</v>
      </c>
      <c r="AH17" s="155">
        <f t="shared" si="11"/>
        <v>0</v>
      </c>
      <c r="AI17" s="155">
        <f t="shared" si="11"/>
        <v>0</v>
      </c>
      <c r="AJ17" s="373"/>
      <c r="AK17" s="373"/>
    </row>
    <row r="18" spans="1:37" x14ac:dyDescent="0.3">
      <c r="A18" s="149" t="s">
        <v>155</v>
      </c>
      <c r="B18" s="422">
        <v>1</v>
      </c>
      <c r="C18" s="525">
        <v>1</v>
      </c>
      <c r="D18" s="423">
        <v>5000</v>
      </c>
      <c r="E18" s="424">
        <f t="shared" si="0"/>
        <v>1</v>
      </c>
      <c r="F18" s="424">
        <f t="shared" si="1"/>
        <v>1</v>
      </c>
      <c r="G18" s="528">
        <v>750</v>
      </c>
      <c r="H18" s="425">
        <f t="shared" si="2"/>
        <v>6.666666666666667</v>
      </c>
      <c r="I18" s="422">
        <v>10</v>
      </c>
      <c r="J18" s="422">
        <f t="shared" si="3"/>
        <v>0.5</v>
      </c>
      <c r="K18" s="422">
        <v>5</v>
      </c>
      <c r="L18" s="422">
        <f t="shared" si="4"/>
        <v>0.83500000000000008</v>
      </c>
      <c r="M18" s="422">
        <v>5</v>
      </c>
      <c r="N18" s="422">
        <f t="shared" si="5"/>
        <v>0.41500000000000004</v>
      </c>
      <c r="O18" s="422">
        <f t="shared" si="6"/>
        <v>0.5</v>
      </c>
      <c r="P18" s="426">
        <f t="shared" si="7"/>
        <v>18.916666666666668</v>
      </c>
      <c r="Q18" s="426">
        <f t="shared" si="8"/>
        <v>0.31527777777777782</v>
      </c>
      <c r="R18" s="544">
        <f>'Costs per Hr-Mn-Sc'!$F$8</f>
        <v>0.3597499999999999</v>
      </c>
      <c r="S18" s="427">
        <f t="shared" si="9"/>
        <v>6.8052708333333323</v>
      </c>
      <c r="T18" s="428">
        <f>'Production Timings'!$D$12</f>
        <v>0.48566249999999983</v>
      </c>
      <c r="U18" s="429">
        <f>'Production Timings'!$D$6</f>
        <v>0.37773749999999989</v>
      </c>
      <c r="V18" s="422">
        <f>'Production Timings'!$D$10</f>
        <v>0.11991666666666663</v>
      </c>
      <c r="W18" s="646">
        <f t="shared" ref="W18:W81" si="14">SUM(S18:V18)</f>
        <v>7.7885874999999993</v>
      </c>
      <c r="X18" s="630"/>
      <c r="Y18" s="161">
        <f>X18*Y$3</f>
        <v>0</v>
      </c>
      <c r="Z18" s="631">
        <f>X18*Z$3</f>
        <v>0</v>
      </c>
      <c r="AA18" s="644">
        <f>Y18+Z18</f>
        <v>0</v>
      </c>
      <c r="AB18" s="162">
        <f t="shared" ref="AB18:AB26" si="15">SUM(AA18)</f>
        <v>0</v>
      </c>
      <c r="AC18" s="162">
        <f>W18+AB18</f>
        <v>7.7885874999999993</v>
      </c>
      <c r="AD18" s="649">
        <v>1.25</v>
      </c>
      <c r="AE18" s="649">
        <v>1.5</v>
      </c>
      <c r="AF18" s="650">
        <v>1.75</v>
      </c>
      <c r="AG18" s="651">
        <f>AC18*AD18</f>
        <v>9.7357343749999998</v>
      </c>
      <c r="AH18" s="163">
        <f>AC18*AE18</f>
        <v>11.682881249999999</v>
      </c>
      <c r="AI18" s="163">
        <f>AC18*AF18</f>
        <v>13.630028124999999</v>
      </c>
      <c r="AJ18" s="373"/>
      <c r="AK18" s="373"/>
    </row>
    <row r="19" spans="1:37" x14ac:dyDescent="0.3">
      <c r="A19" s="149"/>
      <c r="B19" s="416">
        <v>2</v>
      </c>
      <c r="C19" s="526">
        <v>1</v>
      </c>
      <c r="D19" s="149">
        <v>5000</v>
      </c>
      <c r="E19" s="151">
        <f>B19/C19</f>
        <v>2</v>
      </c>
      <c r="F19" s="151">
        <f>ROUNDUP(E19,0)</f>
        <v>2</v>
      </c>
      <c r="G19" s="529">
        <v>750</v>
      </c>
      <c r="H19" s="151">
        <f>D19/G19</f>
        <v>6.666666666666667</v>
      </c>
      <c r="I19" s="149">
        <v>10</v>
      </c>
      <c r="J19" s="149">
        <f>B19*0.5</f>
        <v>1</v>
      </c>
      <c r="K19" s="149">
        <v>5</v>
      </c>
      <c r="L19" s="149">
        <f>(K19*0.167)*F19</f>
        <v>1.6700000000000002</v>
      </c>
      <c r="M19" s="149">
        <v>5</v>
      </c>
      <c r="N19" s="149">
        <f>(M19*E19)*0.083</f>
        <v>0.83000000000000007</v>
      </c>
      <c r="O19" s="149">
        <f>(0.5*C19)*F19</f>
        <v>1</v>
      </c>
      <c r="P19" s="153">
        <f>(H19*F19)+(I19+J19+L19+N19+O19)</f>
        <v>27.833333333333336</v>
      </c>
      <c r="Q19" s="153">
        <f>P19/60</f>
        <v>0.46388888888888891</v>
      </c>
      <c r="R19" s="542">
        <f>'Costs per Hr-Mn-Sc'!$F$8</f>
        <v>0.3597499999999999</v>
      </c>
      <c r="S19" s="417">
        <f>(R19*P19)/B19</f>
        <v>5.0065208333333322</v>
      </c>
      <c r="T19" s="137">
        <f>'Production Timings'!$D$12</f>
        <v>0.48566249999999983</v>
      </c>
      <c r="U19" s="138">
        <f>'Production Timings'!$D$6</f>
        <v>0.37773749999999989</v>
      </c>
      <c r="V19" s="412">
        <f>'Production Timings'!$D$10</f>
        <v>0.11991666666666663</v>
      </c>
      <c r="W19" s="647">
        <f t="shared" si="14"/>
        <v>5.9898374999999993</v>
      </c>
      <c r="X19" s="633"/>
      <c r="Y19" s="634">
        <f>X19*Y$3</f>
        <v>0</v>
      </c>
      <c r="Z19" s="635">
        <f>X19*Z$3</f>
        <v>0</v>
      </c>
      <c r="AA19" s="628">
        <f>Y19+Z19</f>
        <v>0</v>
      </c>
      <c r="AB19" s="629">
        <f t="shared" si="15"/>
        <v>0</v>
      </c>
      <c r="AC19" s="629">
        <f>W19+AB19</f>
        <v>5.9898374999999993</v>
      </c>
      <c r="AD19" s="501">
        <v>1.25</v>
      </c>
      <c r="AE19" s="435">
        <v>1.5</v>
      </c>
      <c r="AF19" s="436">
        <v>1.75</v>
      </c>
      <c r="AG19" s="502">
        <f>AC19*AD19</f>
        <v>7.4872968749999993</v>
      </c>
      <c r="AH19" s="437">
        <f>AC19*AE19</f>
        <v>8.9847562499999984</v>
      </c>
      <c r="AI19" s="438">
        <f>AC19*AF19</f>
        <v>10.482215624999998</v>
      </c>
    </row>
    <row r="20" spans="1:37" x14ac:dyDescent="0.3">
      <c r="A20" s="149" t="s">
        <v>156</v>
      </c>
      <c r="B20" s="149">
        <v>6</v>
      </c>
      <c r="C20" s="527">
        <v>1</v>
      </c>
      <c r="D20" s="149">
        <v>5000</v>
      </c>
      <c r="E20" s="151">
        <f t="shared" si="0"/>
        <v>6</v>
      </c>
      <c r="F20" s="151">
        <f t="shared" si="1"/>
        <v>6</v>
      </c>
      <c r="G20" s="529">
        <v>750</v>
      </c>
      <c r="H20" s="151">
        <f t="shared" si="2"/>
        <v>6.666666666666667</v>
      </c>
      <c r="I20" s="149">
        <v>10</v>
      </c>
      <c r="J20" s="149">
        <f t="shared" si="3"/>
        <v>3</v>
      </c>
      <c r="K20" s="149">
        <v>5</v>
      </c>
      <c r="L20" s="149">
        <f t="shared" si="4"/>
        <v>5.0100000000000007</v>
      </c>
      <c r="M20" s="149">
        <v>5</v>
      </c>
      <c r="N20" s="149">
        <f t="shared" si="5"/>
        <v>2.4900000000000002</v>
      </c>
      <c r="O20" s="149">
        <f t="shared" si="6"/>
        <v>3</v>
      </c>
      <c r="P20" s="153">
        <f t="shared" si="7"/>
        <v>63.5</v>
      </c>
      <c r="Q20" s="153">
        <f t="shared" si="8"/>
        <v>1.0583333333333333</v>
      </c>
      <c r="R20" s="542">
        <f>'Costs per Hr-Mn-Sc'!$F$8</f>
        <v>0.3597499999999999</v>
      </c>
      <c r="S20" s="417">
        <f t="shared" si="9"/>
        <v>3.8073541666666659</v>
      </c>
      <c r="T20" s="137">
        <f>'Production Timings'!$D$12</f>
        <v>0.48566249999999983</v>
      </c>
      <c r="U20" s="138">
        <f>'Production Timings'!$D$6</f>
        <v>0.37773749999999989</v>
      </c>
      <c r="V20" s="412">
        <f>'Production Timings'!$D$10</f>
        <v>0.11991666666666663</v>
      </c>
      <c r="W20" s="647">
        <f t="shared" si="14"/>
        <v>4.7906708333333325</v>
      </c>
      <c r="X20" s="633"/>
      <c r="Y20" s="634">
        <f>X20*Y$3</f>
        <v>0</v>
      </c>
      <c r="Z20" s="635">
        <f t="shared" ref="Z20:Z26" si="16">X20*Z$3</f>
        <v>0</v>
      </c>
      <c r="AA20" s="628">
        <f>Y20+Z20</f>
        <v>0</v>
      </c>
      <c r="AB20" s="629">
        <f t="shared" si="15"/>
        <v>0</v>
      </c>
      <c r="AC20" s="629">
        <f t="shared" ref="AC20:AC26" si="17">W20+AB20</f>
        <v>4.7906708333333325</v>
      </c>
      <c r="AD20" s="501">
        <v>1.25</v>
      </c>
      <c r="AE20" s="435">
        <v>1.5</v>
      </c>
      <c r="AF20" s="436">
        <v>1.75</v>
      </c>
      <c r="AG20" s="502">
        <f>AC20*AD20</f>
        <v>5.9883385416666659</v>
      </c>
      <c r="AH20" s="437">
        <f>AC20*AE20</f>
        <v>7.1860062499999984</v>
      </c>
      <c r="AI20" s="438">
        <f>AC20*AF20</f>
        <v>8.3836739583333326</v>
      </c>
    </row>
    <row r="21" spans="1:37" x14ac:dyDescent="0.3">
      <c r="A21" s="149" t="s">
        <v>157</v>
      </c>
      <c r="B21" s="149">
        <v>12</v>
      </c>
      <c r="C21" s="527">
        <v>1</v>
      </c>
      <c r="D21" s="149">
        <v>5000</v>
      </c>
      <c r="E21" s="151">
        <f t="shared" si="0"/>
        <v>12</v>
      </c>
      <c r="F21" s="151">
        <f t="shared" si="1"/>
        <v>12</v>
      </c>
      <c r="G21" s="529">
        <v>750</v>
      </c>
      <c r="H21" s="151">
        <f t="shared" si="2"/>
        <v>6.666666666666667</v>
      </c>
      <c r="I21" s="149">
        <v>10</v>
      </c>
      <c r="J21" s="149">
        <f t="shared" si="3"/>
        <v>6</v>
      </c>
      <c r="K21" s="149">
        <v>5</v>
      </c>
      <c r="L21" s="149">
        <f t="shared" si="4"/>
        <v>10.020000000000001</v>
      </c>
      <c r="M21" s="149">
        <v>5</v>
      </c>
      <c r="N21" s="149">
        <f t="shared" si="5"/>
        <v>4.9800000000000004</v>
      </c>
      <c r="O21" s="149">
        <f t="shared" si="6"/>
        <v>6</v>
      </c>
      <c r="P21" s="153">
        <f t="shared" si="7"/>
        <v>117</v>
      </c>
      <c r="Q21" s="153">
        <f t="shared" si="8"/>
        <v>1.95</v>
      </c>
      <c r="R21" s="542">
        <f>'Costs per Hr-Mn-Sc'!$F$8</f>
        <v>0.3597499999999999</v>
      </c>
      <c r="S21" s="417">
        <f t="shared" si="9"/>
        <v>3.5075624999999988</v>
      </c>
      <c r="T21" s="137">
        <f>'Production Timings'!$D$12</f>
        <v>0.48566249999999983</v>
      </c>
      <c r="U21" s="138">
        <f>'Production Timings'!$D$6</f>
        <v>0.37773749999999989</v>
      </c>
      <c r="V21" s="412">
        <f>'Production Timings'!$D$10</f>
        <v>0.11991666666666663</v>
      </c>
      <c r="W21" s="647">
        <f t="shared" si="14"/>
        <v>4.490879166666665</v>
      </c>
      <c r="X21" s="633"/>
      <c r="Y21" s="634">
        <f t="shared" ref="Y21:Y26" si="18">X21*Y$3</f>
        <v>0</v>
      </c>
      <c r="Z21" s="635">
        <f t="shared" si="16"/>
        <v>0</v>
      </c>
      <c r="AA21" s="628">
        <f t="shared" ref="AA21:AA26" si="19">Y21+Z21</f>
        <v>0</v>
      </c>
      <c r="AB21" s="629">
        <f t="shared" si="15"/>
        <v>0</v>
      </c>
      <c r="AC21" s="629">
        <f t="shared" si="17"/>
        <v>4.490879166666665</v>
      </c>
      <c r="AD21" s="501">
        <v>1.25</v>
      </c>
      <c r="AE21" s="435">
        <v>1.5</v>
      </c>
      <c r="AF21" s="436">
        <v>1.75</v>
      </c>
      <c r="AG21" s="502">
        <f>AC21*AD21</f>
        <v>5.6135989583333314</v>
      </c>
      <c r="AH21" s="437">
        <f>AC21*AE21</f>
        <v>6.736318749999997</v>
      </c>
      <c r="AI21" s="438">
        <f>AC21*AF21</f>
        <v>7.8590385416666635</v>
      </c>
    </row>
    <row r="22" spans="1:37" x14ac:dyDescent="0.3">
      <c r="A22" s="149" t="s">
        <v>158</v>
      </c>
      <c r="B22" s="149">
        <v>24</v>
      </c>
      <c r="C22" s="527">
        <v>1</v>
      </c>
      <c r="D22" s="149">
        <v>5000</v>
      </c>
      <c r="E22" s="151">
        <f t="shared" si="0"/>
        <v>24</v>
      </c>
      <c r="F22" s="151">
        <f t="shared" si="1"/>
        <v>24</v>
      </c>
      <c r="G22" s="529">
        <v>750</v>
      </c>
      <c r="H22" s="151">
        <f t="shared" si="2"/>
        <v>6.666666666666667</v>
      </c>
      <c r="I22" s="149">
        <v>10</v>
      </c>
      <c r="J22" s="149">
        <f t="shared" si="3"/>
        <v>12</v>
      </c>
      <c r="K22" s="149">
        <v>5</v>
      </c>
      <c r="L22" s="149">
        <f t="shared" si="4"/>
        <v>20.040000000000003</v>
      </c>
      <c r="M22" s="149">
        <v>5</v>
      </c>
      <c r="N22" s="149">
        <f t="shared" si="5"/>
        <v>9.9600000000000009</v>
      </c>
      <c r="O22" s="149">
        <f t="shared" si="6"/>
        <v>12</v>
      </c>
      <c r="P22" s="153">
        <f t="shared" si="7"/>
        <v>224</v>
      </c>
      <c r="Q22" s="153">
        <f t="shared" si="8"/>
        <v>3.7333333333333334</v>
      </c>
      <c r="R22" s="542">
        <f>'Costs per Hr-Mn-Sc'!$F$8</f>
        <v>0.3597499999999999</v>
      </c>
      <c r="S22" s="417">
        <f t="shared" si="9"/>
        <v>3.3576666666666655</v>
      </c>
      <c r="T22" s="137">
        <f>'Production Timings'!$D$12</f>
        <v>0.48566249999999983</v>
      </c>
      <c r="U22" s="138">
        <f>'Production Timings'!$D$6</f>
        <v>0.37773749999999989</v>
      </c>
      <c r="V22" s="412">
        <f>'Production Timings'!$D$10</f>
        <v>0.11991666666666663</v>
      </c>
      <c r="W22" s="647">
        <f t="shared" si="14"/>
        <v>4.3409833333333321</v>
      </c>
      <c r="X22" s="633"/>
      <c r="Y22" s="634">
        <f t="shared" si="18"/>
        <v>0</v>
      </c>
      <c r="Z22" s="635">
        <f t="shared" si="16"/>
        <v>0</v>
      </c>
      <c r="AA22" s="628">
        <f t="shared" si="19"/>
        <v>0</v>
      </c>
      <c r="AB22" s="629">
        <f t="shared" si="15"/>
        <v>0</v>
      </c>
      <c r="AC22" s="629">
        <f t="shared" si="17"/>
        <v>4.3409833333333321</v>
      </c>
      <c r="AD22" s="501">
        <v>1.25</v>
      </c>
      <c r="AE22" s="435">
        <v>1.5</v>
      </c>
      <c r="AF22" s="436">
        <v>1.75</v>
      </c>
      <c r="AG22" s="502">
        <f t="shared" ref="AG22:AG25" si="20">AC22*AD22</f>
        <v>5.4262291666666655</v>
      </c>
      <c r="AH22" s="437">
        <f t="shared" ref="AH22:AH25" si="21">AC22*AE22</f>
        <v>6.5114749999999981</v>
      </c>
      <c r="AI22" s="438">
        <f t="shared" ref="AI22:AI25" si="22">AC22*AF22</f>
        <v>7.5967208333333307</v>
      </c>
    </row>
    <row r="23" spans="1:37" x14ac:dyDescent="0.3">
      <c r="A23" s="149"/>
      <c r="B23" s="149">
        <v>48</v>
      </c>
      <c r="C23" s="527">
        <v>1</v>
      </c>
      <c r="D23" s="149">
        <v>5000</v>
      </c>
      <c r="E23" s="151">
        <f t="shared" si="0"/>
        <v>48</v>
      </c>
      <c r="F23" s="151">
        <f t="shared" si="1"/>
        <v>48</v>
      </c>
      <c r="G23" s="529">
        <v>750</v>
      </c>
      <c r="H23" s="151">
        <f t="shared" si="2"/>
        <v>6.666666666666667</v>
      </c>
      <c r="I23" s="149">
        <v>10</v>
      </c>
      <c r="J23" s="149">
        <f t="shared" si="3"/>
        <v>24</v>
      </c>
      <c r="K23" s="149">
        <v>5</v>
      </c>
      <c r="L23" s="149">
        <f t="shared" si="4"/>
        <v>40.080000000000005</v>
      </c>
      <c r="M23" s="149">
        <v>5</v>
      </c>
      <c r="N23" s="149">
        <f t="shared" si="5"/>
        <v>19.920000000000002</v>
      </c>
      <c r="O23" s="149">
        <f t="shared" si="6"/>
        <v>24</v>
      </c>
      <c r="P23" s="153">
        <f t="shared" si="7"/>
        <v>438</v>
      </c>
      <c r="Q23" s="153">
        <f t="shared" si="8"/>
        <v>7.3</v>
      </c>
      <c r="R23" s="542">
        <f>'Costs per Hr-Mn-Sc'!$F$8</f>
        <v>0.3597499999999999</v>
      </c>
      <c r="S23" s="417">
        <f t="shared" si="9"/>
        <v>3.282718749999999</v>
      </c>
      <c r="T23" s="137">
        <f>'Production Timings'!$D$12</f>
        <v>0.48566249999999983</v>
      </c>
      <c r="U23" s="138">
        <f>'Production Timings'!$D$6</f>
        <v>0.37773749999999989</v>
      </c>
      <c r="V23" s="412">
        <f>'Production Timings'!$D$10</f>
        <v>0.11991666666666663</v>
      </c>
      <c r="W23" s="647">
        <f t="shared" si="14"/>
        <v>4.2660354166666652</v>
      </c>
      <c r="X23" s="633"/>
      <c r="Y23" s="634">
        <f t="shared" si="18"/>
        <v>0</v>
      </c>
      <c r="Z23" s="635">
        <f t="shared" si="16"/>
        <v>0</v>
      </c>
      <c r="AA23" s="628">
        <f t="shared" si="19"/>
        <v>0</v>
      </c>
      <c r="AB23" s="629">
        <f t="shared" si="15"/>
        <v>0</v>
      </c>
      <c r="AC23" s="629">
        <f t="shared" si="17"/>
        <v>4.2660354166666652</v>
      </c>
      <c r="AD23" s="501">
        <v>1.25</v>
      </c>
      <c r="AE23" s="435">
        <v>1.5</v>
      </c>
      <c r="AF23" s="436">
        <v>1.75</v>
      </c>
      <c r="AG23" s="502">
        <f t="shared" si="20"/>
        <v>5.3325442708333313</v>
      </c>
      <c r="AH23" s="437">
        <f>AC23*AE23</f>
        <v>6.3990531249999982</v>
      </c>
      <c r="AI23" s="438">
        <f t="shared" si="22"/>
        <v>7.4655619791666643</v>
      </c>
      <c r="AJ23" s="169"/>
    </row>
    <row r="24" spans="1:37" x14ac:dyDescent="0.3">
      <c r="A24" s="149"/>
      <c r="B24" s="14">
        <v>72</v>
      </c>
      <c r="C24" s="527">
        <v>1</v>
      </c>
      <c r="D24" s="149">
        <v>5000</v>
      </c>
      <c r="E24" s="151">
        <f>B24/C24</f>
        <v>72</v>
      </c>
      <c r="F24" s="151">
        <f>ROUNDUP(E24,0)</f>
        <v>72</v>
      </c>
      <c r="G24" s="529">
        <v>750</v>
      </c>
      <c r="H24" s="152">
        <f>D24/G24</f>
        <v>6.666666666666667</v>
      </c>
      <c r="I24" s="149">
        <v>10</v>
      </c>
      <c r="J24" s="149">
        <f>B24*0.5</f>
        <v>36</v>
      </c>
      <c r="K24" s="149">
        <v>5</v>
      </c>
      <c r="L24" s="149">
        <f>(K24*0.167)*F24</f>
        <v>60.120000000000005</v>
      </c>
      <c r="M24" s="149">
        <v>5</v>
      </c>
      <c r="N24" s="149">
        <f>(M24*E24)*0.083</f>
        <v>29.880000000000003</v>
      </c>
      <c r="O24" s="149">
        <f>(0.5*C24)*F24</f>
        <v>36</v>
      </c>
      <c r="P24" s="153">
        <f>(H24*F24)+(I24+J24+L24+N24+O24)</f>
        <v>652</v>
      </c>
      <c r="Q24" s="153">
        <f>P24/60</f>
        <v>10.866666666666667</v>
      </c>
      <c r="R24" s="542">
        <f>'Costs per Hr-Mn-Sc'!$F$8</f>
        <v>0.3597499999999999</v>
      </c>
      <c r="S24" s="417">
        <f>(R24*P24)/B24</f>
        <v>3.2577361111111101</v>
      </c>
      <c r="T24" s="137">
        <f>'Production Timings'!$D$12</f>
        <v>0.48566249999999983</v>
      </c>
      <c r="U24" s="138">
        <f>'Production Timings'!$D$6</f>
        <v>0.37773749999999989</v>
      </c>
      <c r="V24" s="412">
        <f>'Production Timings'!$D$10</f>
        <v>0.11991666666666663</v>
      </c>
      <c r="W24" s="647">
        <f t="shared" si="14"/>
        <v>4.2410527777777762</v>
      </c>
      <c r="X24" s="633"/>
      <c r="Y24" s="634">
        <f t="shared" si="18"/>
        <v>0</v>
      </c>
      <c r="Z24" s="635">
        <f t="shared" si="16"/>
        <v>0</v>
      </c>
      <c r="AA24" s="628">
        <f t="shared" si="19"/>
        <v>0</v>
      </c>
      <c r="AB24" s="629">
        <f t="shared" si="15"/>
        <v>0</v>
      </c>
      <c r="AC24" s="629">
        <f t="shared" si="17"/>
        <v>4.2410527777777762</v>
      </c>
      <c r="AD24" s="501">
        <v>1.25</v>
      </c>
      <c r="AE24" s="435">
        <v>1.5</v>
      </c>
      <c r="AF24" s="436">
        <v>1.75</v>
      </c>
      <c r="AG24" s="502">
        <f t="shared" si="20"/>
        <v>5.3013159722222198</v>
      </c>
      <c r="AH24" s="437">
        <f t="shared" si="21"/>
        <v>6.3615791666666643</v>
      </c>
      <c r="AI24" s="438">
        <f t="shared" si="22"/>
        <v>7.4218423611111088</v>
      </c>
    </row>
    <row r="25" spans="1:37" x14ac:dyDescent="0.3">
      <c r="A25" s="14"/>
      <c r="B25" s="14">
        <v>144</v>
      </c>
      <c r="C25" s="527">
        <v>1</v>
      </c>
      <c r="D25" s="149">
        <v>5000</v>
      </c>
      <c r="E25" s="165">
        <f t="shared" si="0"/>
        <v>144</v>
      </c>
      <c r="F25" s="165">
        <f t="shared" si="1"/>
        <v>144</v>
      </c>
      <c r="G25" s="529">
        <v>750</v>
      </c>
      <c r="H25" s="165">
        <f t="shared" si="2"/>
        <v>6.666666666666667</v>
      </c>
      <c r="I25" s="149">
        <v>10</v>
      </c>
      <c r="J25" s="14">
        <f t="shared" si="3"/>
        <v>72</v>
      </c>
      <c r="K25" s="149">
        <v>5</v>
      </c>
      <c r="L25" s="14">
        <f t="shared" si="4"/>
        <v>120.24000000000001</v>
      </c>
      <c r="M25" s="149">
        <v>5</v>
      </c>
      <c r="N25" s="149">
        <f t="shared" si="5"/>
        <v>59.760000000000005</v>
      </c>
      <c r="O25" s="14">
        <f t="shared" si="6"/>
        <v>72</v>
      </c>
      <c r="P25" s="166">
        <f t="shared" si="7"/>
        <v>1294</v>
      </c>
      <c r="Q25" s="166">
        <f t="shared" si="8"/>
        <v>21.566666666666666</v>
      </c>
      <c r="R25" s="542">
        <f>'Costs per Hr-Mn-Sc'!$F$8</f>
        <v>0.3597499999999999</v>
      </c>
      <c r="S25" s="417">
        <f t="shared" si="9"/>
        <v>3.2327534722222215</v>
      </c>
      <c r="T25" s="137">
        <f>'Production Timings'!$D$12</f>
        <v>0.48566249999999983</v>
      </c>
      <c r="U25" s="138">
        <f>'Production Timings'!$D$6</f>
        <v>0.37773749999999989</v>
      </c>
      <c r="V25" s="412">
        <f>'Production Timings'!$D$10</f>
        <v>0.11991666666666663</v>
      </c>
      <c r="W25" s="647">
        <f t="shared" si="14"/>
        <v>4.2160701388888882</v>
      </c>
      <c r="X25" s="633"/>
      <c r="Y25" s="634">
        <f t="shared" si="18"/>
        <v>0</v>
      </c>
      <c r="Z25" s="635">
        <f t="shared" si="16"/>
        <v>0</v>
      </c>
      <c r="AA25" s="628">
        <f t="shared" si="19"/>
        <v>0</v>
      </c>
      <c r="AB25" s="629">
        <f t="shared" si="15"/>
        <v>0</v>
      </c>
      <c r="AC25" s="629">
        <f t="shared" si="17"/>
        <v>4.2160701388888882</v>
      </c>
      <c r="AD25" s="501">
        <v>1.25</v>
      </c>
      <c r="AE25" s="435">
        <v>1.5</v>
      </c>
      <c r="AF25" s="436">
        <v>1.75</v>
      </c>
      <c r="AG25" s="502">
        <f t="shared" si="20"/>
        <v>5.2700876736111102</v>
      </c>
      <c r="AH25" s="437">
        <f t="shared" si="21"/>
        <v>6.3241052083333322</v>
      </c>
      <c r="AI25" s="438">
        <f t="shared" si="22"/>
        <v>7.3781227430555543</v>
      </c>
    </row>
    <row r="26" spans="1:37" x14ac:dyDescent="0.3">
      <c r="A26" s="14"/>
      <c r="B26" s="14">
        <v>288</v>
      </c>
      <c r="C26" s="527">
        <v>1</v>
      </c>
      <c r="D26" s="149">
        <v>5000</v>
      </c>
      <c r="E26" s="165">
        <f>B26/C26</f>
        <v>288</v>
      </c>
      <c r="F26" s="165">
        <f>ROUNDUP(E26,0)</f>
        <v>288</v>
      </c>
      <c r="G26" s="529">
        <v>750</v>
      </c>
      <c r="H26" s="165">
        <f>D26/G26</f>
        <v>6.666666666666667</v>
      </c>
      <c r="I26" s="149">
        <v>10</v>
      </c>
      <c r="J26" s="14">
        <f>B26*0.5</f>
        <v>144</v>
      </c>
      <c r="K26" s="149">
        <v>5</v>
      </c>
      <c r="L26" s="14">
        <f>(K26*0.167)*F26</f>
        <v>240.48000000000002</v>
      </c>
      <c r="M26" s="149">
        <v>5</v>
      </c>
      <c r="N26" s="149">
        <f>(M26*E26)*0.083</f>
        <v>119.52000000000001</v>
      </c>
      <c r="O26" s="14">
        <f>(0.5*C26)*F26</f>
        <v>144</v>
      </c>
      <c r="P26" s="166">
        <f>(H26*F26)+(I26+J26+L26+N26+O26)</f>
        <v>2578</v>
      </c>
      <c r="Q26" s="166">
        <f>P26/60</f>
        <v>42.966666666666669</v>
      </c>
      <c r="R26" s="542">
        <f>'Costs per Hr-Mn-Sc'!$F$8</f>
        <v>0.3597499999999999</v>
      </c>
      <c r="S26" s="417">
        <f>(R26*P26)/B26</f>
        <v>3.2202621527777766</v>
      </c>
      <c r="T26" s="137">
        <f>'Production Timings'!$D$12</f>
        <v>0.48566249999999983</v>
      </c>
      <c r="U26" s="138">
        <f>'Production Timings'!$D$6</f>
        <v>0.37773749999999989</v>
      </c>
      <c r="V26" s="412">
        <f>'Production Timings'!$D$10</f>
        <v>0.11991666666666663</v>
      </c>
      <c r="W26" s="647">
        <f t="shared" si="14"/>
        <v>4.2035788194444432</v>
      </c>
      <c r="X26" s="633"/>
      <c r="Y26" s="634">
        <f t="shared" si="18"/>
        <v>0</v>
      </c>
      <c r="Z26" s="635">
        <f t="shared" si="16"/>
        <v>0</v>
      </c>
      <c r="AA26" s="628">
        <f t="shared" si="19"/>
        <v>0</v>
      </c>
      <c r="AB26" s="629">
        <f t="shared" si="15"/>
        <v>0</v>
      </c>
      <c r="AC26" s="629">
        <f t="shared" si="17"/>
        <v>4.2035788194444432</v>
      </c>
      <c r="AD26" s="501">
        <v>1.25</v>
      </c>
      <c r="AE26" s="435">
        <v>1.5</v>
      </c>
      <c r="AF26" s="436">
        <v>1.75</v>
      </c>
      <c r="AG26" s="502">
        <f>AC26*AD26</f>
        <v>5.2544735243055545</v>
      </c>
      <c r="AH26" s="437">
        <f>AC26*AE26</f>
        <v>6.3053682291666648</v>
      </c>
      <c r="AI26" s="438">
        <f>AC26*AF26</f>
        <v>7.3562629340277752</v>
      </c>
      <c r="AJ26" s="573"/>
    </row>
    <row r="27" spans="1:37" x14ac:dyDescent="0.3">
      <c r="A27" s="167"/>
      <c r="B27" s="422">
        <v>1</v>
      </c>
      <c r="C27" s="525">
        <v>1</v>
      </c>
      <c r="D27" s="422">
        <v>6500</v>
      </c>
      <c r="E27" s="424">
        <f t="shared" si="0"/>
        <v>1</v>
      </c>
      <c r="F27" s="424">
        <f t="shared" si="1"/>
        <v>1</v>
      </c>
      <c r="G27" s="528">
        <v>750</v>
      </c>
      <c r="H27" s="424">
        <f t="shared" si="2"/>
        <v>8.6666666666666661</v>
      </c>
      <c r="I27" s="422">
        <v>10</v>
      </c>
      <c r="J27" s="422">
        <f t="shared" si="3"/>
        <v>0.5</v>
      </c>
      <c r="K27" s="422">
        <v>5</v>
      </c>
      <c r="L27" s="422">
        <f t="shared" si="4"/>
        <v>0.83500000000000008</v>
      </c>
      <c r="M27" s="422">
        <v>5</v>
      </c>
      <c r="N27" s="422">
        <f t="shared" si="5"/>
        <v>0.41500000000000004</v>
      </c>
      <c r="O27" s="422">
        <f t="shared" si="6"/>
        <v>0.5</v>
      </c>
      <c r="P27" s="426">
        <f t="shared" si="7"/>
        <v>20.916666666666664</v>
      </c>
      <c r="Q27" s="426">
        <f t="shared" si="8"/>
        <v>0.34861111111111109</v>
      </c>
      <c r="R27" s="544">
        <f>'Costs per Hr-Mn-Sc'!$F$8</f>
        <v>0.3597499999999999</v>
      </c>
      <c r="S27" s="427">
        <f t="shared" si="9"/>
        <v>7.5247708333333305</v>
      </c>
      <c r="T27" s="428">
        <f>'Production Timings'!$D$12</f>
        <v>0.48566249999999983</v>
      </c>
      <c r="U27" s="429">
        <f>'Production Timings'!$D$6</f>
        <v>0.37773749999999989</v>
      </c>
      <c r="V27" s="422">
        <f>'Production Timings'!$D$10</f>
        <v>0.11991666666666663</v>
      </c>
      <c r="W27" s="434">
        <f t="shared" si="14"/>
        <v>8.5080874999999967</v>
      </c>
      <c r="X27" s="156"/>
      <c r="Y27" s="161">
        <f>X27*Y$3</f>
        <v>0</v>
      </c>
      <c r="Z27" s="631">
        <f>X27*Z$3</f>
        <v>0</v>
      </c>
      <c r="AA27" s="644">
        <f>Y27+Z27</f>
        <v>0</v>
      </c>
      <c r="AB27" s="162">
        <f t="shared" ref="AB27:AB35" si="23">SUM(AA27)</f>
        <v>0</v>
      </c>
      <c r="AC27" s="162">
        <f>W27+AB27</f>
        <v>8.5080874999999967</v>
      </c>
      <c r="AD27" s="649">
        <v>1.25</v>
      </c>
      <c r="AE27" s="649">
        <v>1.5</v>
      </c>
      <c r="AF27" s="650">
        <v>1.75</v>
      </c>
      <c r="AG27" s="651">
        <f>AC27*AD27</f>
        <v>10.635109374999995</v>
      </c>
      <c r="AH27" s="163">
        <f>AC27*AE27</f>
        <v>12.762131249999996</v>
      </c>
      <c r="AI27" s="163">
        <f>AC27*AF27</f>
        <v>14.889153124999995</v>
      </c>
    </row>
    <row r="28" spans="1:37" x14ac:dyDescent="0.3">
      <c r="A28" s="167"/>
      <c r="B28" s="416">
        <v>2</v>
      </c>
      <c r="C28" s="526">
        <v>1</v>
      </c>
      <c r="D28" s="149">
        <v>6500</v>
      </c>
      <c r="E28" s="165">
        <f>B28/C28</f>
        <v>2</v>
      </c>
      <c r="F28" s="165">
        <f>ROUNDUP(E28,0)</f>
        <v>2</v>
      </c>
      <c r="G28" s="529">
        <v>750</v>
      </c>
      <c r="H28" s="165">
        <f>D28/G28</f>
        <v>8.6666666666666661</v>
      </c>
      <c r="I28" s="149">
        <v>10</v>
      </c>
      <c r="J28" s="14">
        <f>B28*0.5</f>
        <v>1</v>
      </c>
      <c r="K28" s="149">
        <v>5</v>
      </c>
      <c r="L28" s="14">
        <f>(K28*0.167)*F28</f>
        <v>1.6700000000000002</v>
      </c>
      <c r="M28" s="149">
        <v>5</v>
      </c>
      <c r="N28" s="149">
        <f>(M28*E28)*0.083</f>
        <v>0.83000000000000007</v>
      </c>
      <c r="O28" s="14">
        <f>(0.5*C28)*F28</f>
        <v>1</v>
      </c>
      <c r="P28" s="166">
        <f>(H28*F28)+(I28+J28+L28+N28+O28)</f>
        <v>31.833333333333332</v>
      </c>
      <c r="Q28" s="166">
        <f>P28/60</f>
        <v>0.53055555555555556</v>
      </c>
      <c r="R28" s="542">
        <f>'Costs per Hr-Mn-Sc'!$F$8</f>
        <v>0.3597499999999999</v>
      </c>
      <c r="S28" s="417">
        <f>(R28*P28)/B28</f>
        <v>5.7260208333333313</v>
      </c>
      <c r="T28" s="137">
        <f>'Production Timings'!$D$12</f>
        <v>0.48566249999999983</v>
      </c>
      <c r="U28" s="138">
        <f>'Production Timings'!$D$6</f>
        <v>0.37773749999999989</v>
      </c>
      <c r="V28" s="412">
        <f>'Production Timings'!$D$10</f>
        <v>0.11991666666666663</v>
      </c>
      <c r="W28" s="648">
        <f t="shared" si="14"/>
        <v>6.7093374999999984</v>
      </c>
      <c r="X28" s="416"/>
      <c r="Y28" s="634">
        <f>X28*Y$3</f>
        <v>0</v>
      </c>
      <c r="Z28" s="635">
        <f>X28*Z$3</f>
        <v>0</v>
      </c>
      <c r="AA28" s="628">
        <f>Y28+Z28</f>
        <v>0</v>
      </c>
      <c r="AB28" s="629">
        <f t="shared" si="23"/>
        <v>0</v>
      </c>
      <c r="AC28" s="629">
        <f>W28+AB28</f>
        <v>6.7093374999999984</v>
      </c>
      <c r="AD28" s="501">
        <v>1.25</v>
      </c>
      <c r="AE28" s="435">
        <v>1.5</v>
      </c>
      <c r="AF28" s="436">
        <v>1.75</v>
      </c>
      <c r="AG28" s="502">
        <f>AC28*AD28</f>
        <v>8.3866718749999976</v>
      </c>
      <c r="AH28" s="437">
        <f>AC28*AE28</f>
        <v>10.064006249999998</v>
      </c>
      <c r="AI28" s="438">
        <f>AC28*AF28</f>
        <v>11.741340624999998</v>
      </c>
    </row>
    <row r="29" spans="1:37" x14ac:dyDescent="0.3">
      <c r="A29" s="14"/>
      <c r="B29" s="149">
        <v>6</v>
      </c>
      <c r="C29" s="527">
        <v>1</v>
      </c>
      <c r="D29" s="149">
        <v>6500</v>
      </c>
      <c r="E29" s="165">
        <f t="shared" si="0"/>
        <v>6</v>
      </c>
      <c r="F29" s="165">
        <f t="shared" si="1"/>
        <v>6</v>
      </c>
      <c r="G29" s="529">
        <v>750</v>
      </c>
      <c r="H29" s="165">
        <f t="shared" si="2"/>
        <v>8.6666666666666661</v>
      </c>
      <c r="I29" s="149">
        <v>10</v>
      </c>
      <c r="J29" s="14">
        <f t="shared" si="3"/>
        <v>3</v>
      </c>
      <c r="K29" s="149">
        <v>5</v>
      </c>
      <c r="L29" s="14">
        <f t="shared" si="4"/>
        <v>5.0100000000000007</v>
      </c>
      <c r="M29" s="149">
        <v>5</v>
      </c>
      <c r="N29" s="149">
        <f t="shared" si="5"/>
        <v>2.4900000000000002</v>
      </c>
      <c r="O29" s="14">
        <f t="shared" si="6"/>
        <v>3</v>
      </c>
      <c r="P29" s="166">
        <f t="shared" si="7"/>
        <v>75.5</v>
      </c>
      <c r="Q29" s="166">
        <f t="shared" si="8"/>
        <v>1.2583333333333333</v>
      </c>
      <c r="R29" s="542">
        <f>'Costs per Hr-Mn-Sc'!$F$8</f>
        <v>0.3597499999999999</v>
      </c>
      <c r="S29" s="417">
        <f t="shared" si="9"/>
        <v>4.5268541666666655</v>
      </c>
      <c r="T29" s="137">
        <f>'Production Timings'!$D$12</f>
        <v>0.48566249999999983</v>
      </c>
      <c r="U29" s="138">
        <f>'Production Timings'!$D$6</f>
        <v>0.37773749999999989</v>
      </c>
      <c r="V29" s="412">
        <f>'Production Timings'!$D$10</f>
        <v>0.11991666666666663</v>
      </c>
      <c r="W29" s="648">
        <f t="shared" si="14"/>
        <v>5.5101708333333326</v>
      </c>
      <c r="X29" s="416"/>
      <c r="Y29" s="634">
        <f>X29*Y$3</f>
        <v>0</v>
      </c>
      <c r="Z29" s="635">
        <f t="shared" ref="Z29:Z35" si="24">X29*Z$3</f>
        <v>0</v>
      </c>
      <c r="AA29" s="628">
        <f>Y29+Z29</f>
        <v>0</v>
      </c>
      <c r="AB29" s="629">
        <f t="shared" si="23"/>
        <v>0</v>
      </c>
      <c r="AC29" s="629">
        <f t="shared" ref="AC29:AC35" si="25">W29+AB29</f>
        <v>5.5101708333333326</v>
      </c>
      <c r="AD29" s="501">
        <v>1.25</v>
      </c>
      <c r="AE29" s="435">
        <v>1.5</v>
      </c>
      <c r="AF29" s="436">
        <v>1.75</v>
      </c>
      <c r="AG29" s="502">
        <f>AC29*AD29</f>
        <v>6.8877135416666659</v>
      </c>
      <c r="AH29" s="437">
        <f>AC29*AE29</f>
        <v>8.2652562499999984</v>
      </c>
      <c r="AI29" s="438">
        <f>AC29*AF29</f>
        <v>9.6427989583333318</v>
      </c>
    </row>
    <row r="30" spans="1:37" x14ac:dyDescent="0.3">
      <c r="A30" s="14"/>
      <c r="B30" s="149">
        <v>12</v>
      </c>
      <c r="C30" s="527">
        <v>1</v>
      </c>
      <c r="D30" s="149">
        <v>6500</v>
      </c>
      <c r="E30" s="165">
        <f t="shared" si="0"/>
        <v>12</v>
      </c>
      <c r="F30" s="165">
        <f t="shared" si="1"/>
        <v>12</v>
      </c>
      <c r="G30" s="529">
        <v>750</v>
      </c>
      <c r="H30" s="165">
        <f t="shared" si="2"/>
        <v>8.6666666666666661</v>
      </c>
      <c r="I30" s="149">
        <v>10</v>
      </c>
      <c r="J30" s="14">
        <f t="shared" si="3"/>
        <v>6</v>
      </c>
      <c r="K30" s="149">
        <v>5</v>
      </c>
      <c r="L30" s="14">
        <f t="shared" si="4"/>
        <v>10.020000000000001</v>
      </c>
      <c r="M30" s="149">
        <v>5</v>
      </c>
      <c r="N30" s="149">
        <f t="shared" si="5"/>
        <v>4.9800000000000004</v>
      </c>
      <c r="O30" s="14">
        <f t="shared" si="6"/>
        <v>6</v>
      </c>
      <c r="P30" s="166">
        <f t="shared" si="7"/>
        <v>141</v>
      </c>
      <c r="Q30" s="166">
        <f t="shared" si="8"/>
        <v>2.35</v>
      </c>
      <c r="R30" s="542">
        <f>'Costs per Hr-Mn-Sc'!$F$8</f>
        <v>0.3597499999999999</v>
      </c>
      <c r="S30" s="417">
        <f t="shared" si="9"/>
        <v>4.2270624999999988</v>
      </c>
      <c r="T30" s="137">
        <f>'Production Timings'!$D$12</f>
        <v>0.48566249999999983</v>
      </c>
      <c r="U30" s="138">
        <f>'Production Timings'!$D$6</f>
        <v>0.37773749999999989</v>
      </c>
      <c r="V30" s="412">
        <f>'Production Timings'!$D$10</f>
        <v>0.11991666666666663</v>
      </c>
      <c r="W30" s="648">
        <f t="shared" si="14"/>
        <v>5.2103791666666659</v>
      </c>
      <c r="X30" s="416"/>
      <c r="Y30" s="634">
        <f t="shared" ref="Y30:Y35" si="26">X30*Y$3</f>
        <v>0</v>
      </c>
      <c r="Z30" s="635">
        <f t="shared" si="24"/>
        <v>0</v>
      </c>
      <c r="AA30" s="628">
        <f t="shared" ref="AA30:AA35" si="27">Y30+Z30</f>
        <v>0</v>
      </c>
      <c r="AB30" s="629">
        <f t="shared" si="23"/>
        <v>0</v>
      </c>
      <c r="AC30" s="629">
        <f t="shared" si="25"/>
        <v>5.2103791666666659</v>
      </c>
      <c r="AD30" s="501">
        <v>1.25</v>
      </c>
      <c r="AE30" s="435">
        <v>1.5</v>
      </c>
      <c r="AF30" s="436">
        <v>1.75</v>
      </c>
      <c r="AG30" s="502">
        <f>AC30*AD30</f>
        <v>6.5129739583333324</v>
      </c>
      <c r="AH30" s="437">
        <f>AC30*AE30</f>
        <v>7.8155687499999988</v>
      </c>
      <c r="AI30" s="438">
        <f>AC30*AF30</f>
        <v>9.1181635416666644</v>
      </c>
    </row>
    <row r="31" spans="1:37" x14ac:dyDescent="0.3">
      <c r="A31" s="14"/>
      <c r="B31" s="149">
        <v>24</v>
      </c>
      <c r="C31" s="527">
        <v>1</v>
      </c>
      <c r="D31" s="149">
        <v>6500</v>
      </c>
      <c r="E31" s="165">
        <f t="shared" si="0"/>
        <v>24</v>
      </c>
      <c r="F31" s="165">
        <f t="shared" si="1"/>
        <v>24</v>
      </c>
      <c r="G31" s="529">
        <v>750</v>
      </c>
      <c r="H31" s="165">
        <f t="shared" si="2"/>
        <v>8.6666666666666661</v>
      </c>
      <c r="I31" s="149">
        <v>10</v>
      </c>
      <c r="J31" s="14">
        <f t="shared" si="3"/>
        <v>12</v>
      </c>
      <c r="K31" s="149">
        <v>5</v>
      </c>
      <c r="L31" s="14">
        <f t="shared" si="4"/>
        <v>20.040000000000003</v>
      </c>
      <c r="M31" s="149">
        <v>5</v>
      </c>
      <c r="N31" s="149">
        <f t="shared" si="5"/>
        <v>9.9600000000000009</v>
      </c>
      <c r="O31" s="14">
        <f t="shared" si="6"/>
        <v>12</v>
      </c>
      <c r="P31" s="166">
        <f t="shared" si="7"/>
        <v>272</v>
      </c>
      <c r="Q31" s="166">
        <f t="shared" si="8"/>
        <v>4.5333333333333332</v>
      </c>
      <c r="R31" s="542">
        <f>'Costs per Hr-Mn-Sc'!$F$8</f>
        <v>0.3597499999999999</v>
      </c>
      <c r="S31" s="417">
        <f t="shared" si="9"/>
        <v>4.0771666666666659</v>
      </c>
      <c r="T31" s="137">
        <f>'Production Timings'!$D$12</f>
        <v>0.48566249999999983</v>
      </c>
      <c r="U31" s="138">
        <f>'Production Timings'!$D$6</f>
        <v>0.37773749999999989</v>
      </c>
      <c r="V31" s="412">
        <f>'Production Timings'!$D$10</f>
        <v>0.11991666666666663</v>
      </c>
      <c r="W31" s="648">
        <f t="shared" si="14"/>
        <v>5.060483333333333</v>
      </c>
      <c r="X31" s="416"/>
      <c r="Y31" s="634">
        <f t="shared" si="26"/>
        <v>0</v>
      </c>
      <c r="Z31" s="635">
        <f t="shared" si="24"/>
        <v>0</v>
      </c>
      <c r="AA31" s="628">
        <f t="shared" si="27"/>
        <v>0</v>
      </c>
      <c r="AB31" s="629">
        <f t="shared" si="23"/>
        <v>0</v>
      </c>
      <c r="AC31" s="629">
        <f t="shared" si="25"/>
        <v>5.060483333333333</v>
      </c>
      <c r="AD31" s="501">
        <v>1.25</v>
      </c>
      <c r="AE31" s="435">
        <v>1.5</v>
      </c>
      <c r="AF31" s="436">
        <v>1.75</v>
      </c>
      <c r="AG31" s="502">
        <f t="shared" ref="AG31:AG35" si="28">AC31*AD31</f>
        <v>6.3256041666666665</v>
      </c>
      <c r="AH31" s="437">
        <f t="shared" ref="AH31:AH35" si="29">AC31*AE31</f>
        <v>7.5907249999999991</v>
      </c>
      <c r="AI31" s="438">
        <f t="shared" ref="AI31:AI35" si="30">AC31*AF31</f>
        <v>8.8558458333333334</v>
      </c>
    </row>
    <row r="32" spans="1:37" x14ac:dyDescent="0.3">
      <c r="A32" s="14"/>
      <c r="B32" s="149">
        <v>1</v>
      </c>
      <c r="C32" s="527">
        <v>1</v>
      </c>
      <c r="D32" s="149">
        <v>6500</v>
      </c>
      <c r="E32" s="165">
        <f t="shared" si="0"/>
        <v>1</v>
      </c>
      <c r="F32" s="165">
        <f t="shared" si="1"/>
        <v>1</v>
      </c>
      <c r="G32" s="529">
        <v>750</v>
      </c>
      <c r="H32" s="165">
        <f t="shared" si="2"/>
        <v>8.6666666666666661</v>
      </c>
      <c r="I32" s="149">
        <v>10</v>
      </c>
      <c r="J32" s="14">
        <f t="shared" si="3"/>
        <v>0.5</v>
      </c>
      <c r="K32" s="149">
        <v>5</v>
      </c>
      <c r="L32" s="14">
        <f t="shared" si="4"/>
        <v>0.83500000000000008</v>
      </c>
      <c r="M32" s="149">
        <v>5</v>
      </c>
      <c r="N32" s="149">
        <f t="shared" si="5"/>
        <v>0.41500000000000004</v>
      </c>
      <c r="O32" s="14">
        <f t="shared" si="6"/>
        <v>0.5</v>
      </c>
      <c r="P32" s="166">
        <f t="shared" si="7"/>
        <v>20.916666666666664</v>
      </c>
      <c r="Q32" s="166">
        <f t="shared" si="8"/>
        <v>0.34861111111111109</v>
      </c>
      <c r="R32" s="542">
        <f>'Costs per Hr-Mn-Sc'!$F$8</f>
        <v>0.3597499999999999</v>
      </c>
      <c r="S32" s="417">
        <f t="shared" si="9"/>
        <v>7.5247708333333305</v>
      </c>
      <c r="T32" s="137">
        <f>'Production Timings'!$D$12</f>
        <v>0.48566249999999983</v>
      </c>
      <c r="U32" s="138">
        <f>'Production Timings'!$D$6</f>
        <v>0.37773749999999989</v>
      </c>
      <c r="V32" s="412">
        <f>'Production Timings'!$D$10</f>
        <v>0.11991666666666663</v>
      </c>
      <c r="W32" s="648">
        <f t="shared" si="14"/>
        <v>8.5080874999999967</v>
      </c>
      <c r="X32" s="416"/>
      <c r="Y32" s="634">
        <f t="shared" si="26"/>
        <v>0</v>
      </c>
      <c r="Z32" s="635">
        <f t="shared" si="24"/>
        <v>0</v>
      </c>
      <c r="AA32" s="628">
        <f t="shared" si="27"/>
        <v>0</v>
      </c>
      <c r="AB32" s="629">
        <f t="shared" si="23"/>
        <v>0</v>
      </c>
      <c r="AC32" s="629">
        <f t="shared" si="25"/>
        <v>8.5080874999999967</v>
      </c>
      <c r="AD32" s="501">
        <v>1.25</v>
      </c>
      <c r="AE32" s="435">
        <v>1.5</v>
      </c>
      <c r="AF32" s="436">
        <v>1.75</v>
      </c>
      <c r="AG32" s="502">
        <f t="shared" si="28"/>
        <v>10.635109374999995</v>
      </c>
      <c r="AH32" s="437">
        <f t="shared" si="29"/>
        <v>12.762131249999996</v>
      </c>
      <c r="AI32" s="438">
        <f t="shared" si="30"/>
        <v>14.889153124999995</v>
      </c>
    </row>
    <row r="33" spans="1:35" x14ac:dyDescent="0.3">
      <c r="A33" s="14"/>
      <c r="B33" s="14">
        <v>72</v>
      </c>
      <c r="C33" s="527">
        <v>1</v>
      </c>
      <c r="D33" s="149">
        <v>6500</v>
      </c>
      <c r="E33" s="165">
        <f>B33/C33</f>
        <v>72</v>
      </c>
      <c r="F33" s="165">
        <f>ROUNDUP(E33,0)</f>
        <v>72</v>
      </c>
      <c r="G33" s="529">
        <v>750</v>
      </c>
      <c r="H33" s="165">
        <f>D33/G33</f>
        <v>8.6666666666666661</v>
      </c>
      <c r="I33" s="149">
        <v>10</v>
      </c>
      <c r="J33" s="14">
        <f>B33*0.5</f>
        <v>36</v>
      </c>
      <c r="K33" s="149">
        <v>5</v>
      </c>
      <c r="L33" s="14">
        <f>(K33*0.167)*F33</f>
        <v>60.120000000000005</v>
      </c>
      <c r="M33" s="149">
        <v>5</v>
      </c>
      <c r="N33" s="149">
        <f>(M33*E33)*0.083</f>
        <v>29.880000000000003</v>
      </c>
      <c r="O33" s="14">
        <f>(0.5*C33)*F33</f>
        <v>36</v>
      </c>
      <c r="P33" s="166">
        <f>(H33*F33)+(I33+J33+L33+N33+O33)</f>
        <v>796</v>
      </c>
      <c r="Q33" s="166">
        <f>P33/60</f>
        <v>13.266666666666667</v>
      </c>
      <c r="R33" s="542">
        <f>'Costs per Hr-Mn-Sc'!$F$8</f>
        <v>0.3597499999999999</v>
      </c>
      <c r="S33" s="417">
        <f>(R33*P33)/B33</f>
        <v>3.9772361111111101</v>
      </c>
      <c r="T33" s="137">
        <f>'Production Timings'!$D$12</f>
        <v>0.48566249999999983</v>
      </c>
      <c r="U33" s="138">
        <f>'Production Timings'!$D$6</f>
        <v>0.37773749999999989</v>
      </c>
      <c r="V33" s="412">
        <f>'Production Timings'!$D$10</f>
        <v>0.11991666666666663</v>
      </c>
      <c r="W33" s="648">
        <f t="shared" si="14"/>
        <v>4.9605527777777771</v>
      </c>
      <c r="X33" s="416"/>
      <c r="Y33" s="634">
        <f t="shared" si="26"/>
        <v>0</v>
      </c>
      <c r="Z33" s="635">
        <f t="shared" si="24"/>
        <v>0</v>
      </c>
      <c r="AA33" s="628">
        <f t="shared" si="27"/>
        <v>0</v>
      </c>
      <c r="AB33" s="629">
        <f t="shared" si="23"/>
        <v>0</v>
      </c>
      <c r="AC33" s="629">
        <f t="shared" si="25"/>
        <v>4.9605527777777771</v>
      </c>
      <c r="AD33" s="501">
        <v>1.25</v>
      </c>
      <c r="AE33" s="435">
        <v>1.5</v>
      </c>
      <c r="AF33" s="436">
        <v>1.75</v>
      </c>
      <c r="AG33" s="502">
        <f t="shared" si="28"/>
        <v>6.2006909722222217</v>
      </c>
      <c r="AH33" s="437">
        <f t="shared" si="29"/>
        <v>7.4408291666666653</v>
      </c>
      <c r="AI33" s="438">
        <f t="shared" si="30"/>
        <v>8.6809673611111098</v>
      </c>
    </row>
    <row r="34" spans="1:35" x14ac:dyDescent="0.3">
      <c r="A34" s="14"/>
      <c r="B34" s="14">
        <v>144</v>
      </c>
      <c r="C34" s="527">
        <v>1</v>
      </c>
      <c r="D34" s="149">
        <v>6500</v>
      </c>
      <c r="E34" s="165">
        <f t="shared" si="0"/>
        <v>144</v>
      </c>
      <c r="F34" s="165">
        <f t="shared" si="1"/>
        <v>144</v>
      </c>
      <c r="G34" s="529">
        <v>750</v>
      </c>
      <c r="H34" s="165">
        <f t="shared" si="2"/>
        <v>8.6666666666666661</v>
      </c>
      <c r="I34" s="149">
        <v>10</v>
      </c>
      <c r="J34" s="14">
        <f t="shared" si="3"/>
        <v>72</v>
      </c>
      <c r="K34" s="149">
        <v>5</v>
      </c>
      <c r="L34" s="14">
        <f t="shared" si="4"/>
        <v>120.24000000000001</v>
      </c>
      <c r="M34" s="149">
        <v>5</v>
      </c>
      <c r="N34" s="149">
        <f t="shared" si="5"/>
        <v>59.760000000000005</v>
      </c>
      <c r="O34" s="14">
        <f t="shared" si="6"/>
        <v>72</v>
      </c>
      <c r="P34" s="166">
        <f t="shared" si="7"/>
        <v>1582</v>
      </c>
      <c r="Q34" s="166">
        <f t="shared" si="8"/>
        <v>26.366666666666667</v>
      </c>
      <c r="R34" s="542">
        <f>'Costs per Hr-Mn-Sc'!$F$8</f>
        <v>0.3597499999999999</v>
      </c>
      <c r="S34" s="417">
        <f t="shared" si="9"/>
        <v>3.9522534722222216</v>
      </c>
      <c r="T34" s="137">
        <f>'Production Timings'!$D$12</f>
        <v>0.48566249999999983</v>
      </c>
      <c r="U34" s="138">
        <f>'Production Timings'!$D$6</f>
        <v>0.37773749999999989</v>
      </c>
      <c r="V34" s="412">
        <f>'Production Timings'!$D$10</f>
        <v>0.11991666666666663</v>
      </c>
      <c r="W34" s="648">
        <f t="shared" si="14"/>
        <v>4.9355701388888882</v>
      </c>
      <c r="X34" s="416"/>
      <c r="Y34" s="634">
        <f t="shared" si="26"/>
        <v>0</v>
      </c>
      <c r="Z34" s="635">
        <f t="shared" si="24"/>
        <v>0</v>
      </c>
      <c r="AA34" s="628">
        <f t="shared" si="27"/>
        <v>0</v>
      </c>
      <c r="AB34" s="629">
        <f t="shared" si="23"/>
        <v>0</v>
      </c>
      <c r="AC34" s="629">
        <f t="shared" si="25"/>
        <v>4.9355701388888882</v>
      </c>
      <c r="AD34" s="501">
        <v>1.25</v>
      </c>
      <c r="AE34" s="435">
        <v>1.5</v>
      </c>
      <c r="AF34" s="436">
        <v>1.75</v>
      </c>
      <c r="AG34" s="502">
        <f t="shared" si="28"/>
        <v>6.1694626736111102</v>
      </c>
      <c r="AH34" s="437">
        <f t="shared" si="29"/>
        <v>7.4033552083333323</v>
      </c>
      <c r="AI34" s="438">
        <f t="shared" si="30"/>
        <v>8.6372477430555534</v>
      </c>
    </row>
    <row r="35" spans="1:35" x14ac:dyDescent="0.3">
      <c r="A35" s="14"/>
      <c r="B35" s="14">
        <v>288</v>
      </c>
      <c r="C35" s="527">
        <v>1</v>
      </c>
      <c r="D35" s="149">
        <v>6500</v>
      </c>
      <c r="E35" s="165">
        <f>B35/C35</f>
        <v>288</v>
      </c>
      <c r="F35" s="165">
        <f>ROUNDUP(E35,0)</f>
        <v>288</v>
      </c>
      <c r="G35" s="529">
        <v>750</v>
      </c>
      <c r="H35" s="165">
        <f>D35/G35</f>
        <v>8.6666666666666661</v>
      </c>
      <c r="I35" s="149">
        <v>10</v>
      </c>
      <c r="J35" s="14">
        <f>B35*0.5</f>
        <v>144</v>
      </c>
      <c r="K35" s="149">
        <v>5</v>
      </c>
      <c r="L35" s="14">
        <f>(K35*0.167)*F35</f>
        <v>240.48000000000002</v>
      </c>
      <c r="M35" s="149">
        <v>5</v>
      </c>
      <c r="N35" s="149">
        <f>(M35*E35)*0.083</f>
        <v>119.52000000000001</v>
      </c>
      <c r="O35" s="14">
        <f>(0.5*C35)*F35</f>
        <v>144</v>
      </c>
      <c r="P35" s="166">
        <f>(H35*F35)+(I35+J35+L35+N35+O35)</f>
        <v>3154</v>
      </c>
      <c r="Q35" s="166">
        <f>P35/60</f>
        <v>52.56666666666667</v>
      </c>
      <c r="R35" s="542">
        <f>'Costs per Hr-Mn-Sc'!$F$8</f>
        <v>0.3597499999999999</v>
      </c>
      <c r="S35" s="417">
        <f>(R35*P35)/B35</f>
        <v>3.9397621527777766</v>
      </c>
      <c r="T35" s="137">
        <f>'Production Timings'!$D$12</f>
        <v>0.48566249999999983</v>
      </c>
      <c r="U35" s="138">
        <f>'Production Timings'!$D$6</f>
        <v>0.37773749999999989</v>
      </c>
      <c r="V35" s="412">
        <f>'Production Timings'!$D$10</f>
        <v>0.11991666666666663</v>
      </c>
      <c r="W35" s="648">
        <f t="shared" si="14"/>
        <v>4.9230788194444433</v>
      </c>
      <c r="X35" s="416"/>
      <c r="Y35" s="634">
        <f t="shared" si="26"/>
        <v>0</v>
      </c>
      <c r="Z35" s="635">
        <f t="shared" si="24"/>
        <v>0</v>
      </c>
      <c r="AA35" s="628">
        <f t="shared" si="27"/>
        <v>0</v>
      </c>
      <c r="AB35" s="629">
        <f t="shared" si="23"/>
        <v>0</v>
      </c>
      <c r="AC35" s="629">
        <f t="shared" si="25"/>
        <v>4.9230788194444433</v>
      </c>
      <c r="AD35" s="501">
        <v>1.25</v>
      </c>
      <c r="AE35" s="435">
        <v>1.5</v>
      </c>
      <c r="AF35" s="436">
        <v>1.75</v>
      </c>
      <c r="AG35" s="502">
        <f t="shared" si="28"/>
        <v>6.1538485243055536</v>
      </c>
      <c r="AH35" s="437">
        <f t="shared" si="29"/>
        <v>7.3846182291666649</v>
      </c>
      <c r="AI35" s="438">
        <f t="shared" si="30"/>
        <v>8.6153879340277761</v>
      </c>
    </row>
    <row r="36" spans="1:35" x14ac:dyDescent="0.3">
      <c r="A36" s="167"/>
      <c r="B36" s="422">
        <v>1</v>
      </c>
      <c r="C36" s="525">
        <v>1</v>
      </c>
      <c r="D36" s="422">
        <v>8000</v>
      </c>
      <c r="E36" s="424">
        <f t="shared" si="0"/>
        <v>1</v>
      </c>
      <c r="F36" s="424">
        <f t="shared" si="1"/>
        <v>1</v>
      </c>
      <c r="G36" s="528">
        <v>750</v>
      </c>
      <c r="H36" s="424">
        <f t="shared" si="2"/>
        <v>10.666666666666666</v>
      </c>
      <c r="I36" s="422">
        <v>10</v>
      </c>
      <c r="J36" s="422">
        <f t="shared" si="3"/>
        <v>0.5</v>
      </c>
      <c r="K36" s="422">
        <v>5</v>
      </c>
      <c r="L36" s="422">
        <f t="shared" si="4"/>
        <v>0.83500000000000008</v>
      </c>
      <c r="M36" s="422">
        <v>5</v>
      </c>
      <c r="N36" s="422">
        <f t="shared" si="5"/>
        <v>0.41500000000000004</v>
      </c>
      <c r="O36" s="422">
        <f t="shared" si="6"/>
        <v>0.5</v>
      </c>
      <c r="P36" s="426">
        <f t="shared" si="7"/>
        <v>22.916666666666664</v>
      </c>
      <c r="Q36" s="426">
        <f t="shared" si="8"/>
        <v>0.38194444444444442</v>
      </c>
      <c r="R36" s="544">
        <f>'Costs per Hr-Mn-Sc'!$F$8</f>
        <v>0.3597499999999999</v>
      </c>
      <c r="S36" s="427">
        <f t="shared" si="9"/>
        <v>8.2442708333333297</v>
      </c>
      <c r="T36" s="428">
        <f>'Production Timings'!$D$12</f>
        <v>0.48566249999999983</v>
      </c>
      <c r="U36" s="429">
        <f>'Production Timings'!$D$6</f>
        <v>0.37773749999999989</v>
      </c>
      <c r="V36" s="422">
        <f>'Production Timings'!$D$10</f>
        <v>0.11991666666666663</v>
      </c>
      <c r="W36" s="434">
        <f t="shared" si="14"/>
        <v>9.2275874999999967</v>
      </c>
      <c r="X36" s="156"/>
      <c r="Y36" s="161">
        <f>X36*Y$3</f>
        <v>0</v>
      </c>
      <c r="Z36" s="631">
        <f>X36*Z$3</f>
        <v>0</v>
      </c>
      <c r="AA36" s="644">
        <f>Y36+Z36</f>
        <v>0</v>
      </c>
      <c r="AB36" s="162">
        <f t="shared" ref="AB36:AB44" si="31">SUM(AA36)</f>
        <v>0</v>
      </c>
      <c r="AC36" s="162">
        <f>W36+AB36</f>
        <v>9.2275874999999967</v>
      </c>
      <c r="AD36" s="649">
        <v>1.25</v>
      </c>
      <c r="AE36" s="649">
        <v>1.5</v>
      </c>
      <c r="AF36" s="650">
        <v>1.75</v>
      </c>
      <c r="AG36" s="651">
        <f>AC36*AD36</f>
        <v>11.534484374999996</v>
      </c>
      <c r="AH36" s="163">
        <f>AC36*AE36</f>
        <v>13.841381249999994</v>
      </c>
      <c r="AI36" s="163">
        <f>AC36*AF36</f>
        <v>16.148278124999994</v>
      </c>
    </row>
    <row r="37" spans="1:35" x14ac:dyDescent="0.3">
      <c r="A37" s="167"/>
      <c r="B37" s="416">
        <v>2</v>
      </c>
      <c r="C37" s="526">
        <v>1</v>
      </c>
      <c r="D37" s="149">
        <v>8000</v>
      </c>
      <c r="E37" s="165">
        <f>B37/C37</f>
        <v>2</v>
      </c>
      <c r="F37" s="165">
        <f>ROUNDUP(E37,0)</f>
        <v>2</v>
      </c>
      <c r="G37" s="529">
        <v>750</v>
      </c>
      <c r="H37" s="165">
        <f>D37/G37</f>
        <v>10.666666666666666</v>
      </c>
      <c r="I37" s="149">
        <v>10</v>
      </c>
      <c r="J37" s="14">
        <f>B37*0.5</f>
        <v>1</v>
      </c>
      <c r="K37" s="149">
        <v>5</v>
      </c>
      <c r="L37" s="14">
        <f>(K37*0.167)*F37</f>
        <v>1.6700000000000002</v>
      </c>
      <c r="M37" s="149">
        <v>5</v>
      </c>
      <c r="N37" s="149">
        <f>(M37*E37)*0.083</f>
        <v>0.83000000000000007</v>
      </c>
      <c r="O37" s="14">
        <f>(0.5*C37)*F37</f>
        <v>1</v>
      </c>
      <c r="P37" s="166">
        <f>(H37*F37)+(I37+J37+L37+N37+O37)</f>
        <v>35.833333333333329</v>
      </c>
      <c r="Q37" s="166">
        <f>P37/60</f>
        <v>0.5972222222222221</v>
      </c>
      <c r="R37" s="542">
        <f>'Costs per Hr-Mn-Sc'!$F$8</f>
        <v>0.3597499999999999</v>
      </c>
      <c r="S37" s="417">
        <f>(R37*P37)/B37</f>
        <v>6.4455208333333305</v>
      </c>
      <c r="T37" s="137">
        <f>'Production Timings'!$D$12</f>
        <v>0.48566249999999983</v>
      </c>
      <c r="U37" s="138">
        <f>'Production Timings'!$D$6</f>
        <v>0.37773749999999989</v>
      </c>
      <c r="V37" s="412">
        <f>'Production Timings'!$D$10</f>
        <v>0.11991666666666663</v>
      </c>
      <c r="W37" s="648">
        <f t="shared" si="14"/>
        <v>7.4288374999999975</v>
      </c>
      <c r="X37" s="14"/>
      <c r="Y37" s="634">
        <f>X37*Y$3</f>
        <v>0</v>
      </c>
      <c r="Z37" s="635">
        <f>X37*Z$3</f>
        <v>0</v>
      </c>
      <c r="AA37" s="628">
        <f>Y37+Z37</f>
        <v>0</v>
      </c>
      <c r="AB37" s="629">
        <f t="shared" si="31"/>
        <v>0</v>
      </c>
      <c r="AC37" s="629">
        <f>W37+AB37</f>
        <v>7.4288374999999975</v>
      </c>
      <c r="AD37" s="501">
        <v>1.25</v>
      </c>
      <c r="AE37" s="435">
        <v>1.5</v>
      </c>
      <c r="AF37" s="436">
        <v>1.75</v>
      </c>
      <c r="AG37" s="502">
        <f>AC37*AD37</f>
        <v>9.2860468749999967</v>
      </c>
      <c r="AH37" s="437">
        <f>AC37*AE37</f>
        <v>11.143256249999997</v>
      </c>
      <c r="AI37" s="438">
        <f>AC37*AF37</f>
        <v>13.000465624999995</v>
      </c>
    </row>
    <row r="38" spans="1:35" x14ac:dyDescent="0.3">
      <c r="A38" s="14"/>
      <c r="B38" s="149">
        <v>6</v>
      </c>
      <c r="C38" s="527">
        <v>1</v>
      </c>
      <c r="D38" s="149">
        <v>8000</v>
      </c>
      <c r="E38" s="165">
        <f t="shared" si="0"/>
        <v>6</v>
      </c>
      <c r="F38" s="165">
        <f t="shared" si="1"/>
        <v>6</v>
      </c>
      <c r="G38" s="529">
        <v>750</v>
      </c>
      <c r="H38" s="165">
        <f t="shared" si="2"/>
        <v>10.666666666666666</v>
      </c>
      <c r="I38" s="149">
        <v>10</v>
      </c>
      <c r="J38" s="14">
        <f t="shared" si="3"/>
        <v>3</v>
      </c>
      <c r="K38" s="149">
        <v>5</v>
      </c>
      <c r="L38" s="14">
        <f t="shared" si="4"/>
        <v>5.0100000000000007</v>
      </c>
      <c r="M38" s="149">
        <v>5</v>
      </c>
      <c r="N38" s="149">
        <f t="shared" si="5"/>
        <v>2.4900000000000002</v>
      </c>
      <c r="O38" s="14">
        <f t="shared" si="6"/>
        <v>3</v>
      </c>
      <c r="P38" s="166">
        <f t="shared" si="7"/>
        <v>87.5</v>
      </c>
      <c r="Q38" s="166">
        <f t="shared" si="8"/>
        <v>1.4583333333333333</v>
      </c>
      <c r="R38" s="542">
        <f>'Costs per Hr-Mn-Sc'!$F$8</f>
        <v>0.3597499999999999</v>
      </c>
      <c r="S38" s="417">
        <f t="shared" si="9"/>
        <v>5.2463541666666655</v>
      </c>
      <c r="T38" s="137">
        <f>'Production Timings'!$D$12</f>
        <v>0.48566249999999983</v>
      </c>
      <c r="U38" s="138">
        <f>'Production Timings'!$D$6</f>
        <v>0.37773749999999989</v>
      </c>
      <c r="V38" s="412">
        <f>'Production Timings'!$D$10</f>
        <v>0.11991666666666663</v>
      </c>
      <c r="W38" s="648">
        <f t="shared" si="14"/>
        <v>6.2296708333333326</v>
      </c>
      <c r="X38" s="14"/>
      <c r="Y38" s="634">
        <f>X38*Y$3</f>
        <v>0</v>
      </c>
      <c r="Z38" s="635">
        <f t="shared" ref="Z38:Z44" si="32">X38*Z$3</f>
        <v>0</v>
      </c>
      <c r="AA38" s="628">
        <f>Y38+Z38</f>
        <v>0</v>
      </c>
      <c r="AB38" s="629">
        <f t="shared" si="31"/>
        <v>0</v>
      </c>
      <c r="AC38" s="629">
        <f t="shared" ref="AC38:AC44" si="33">W38+AB38</f>
        <v>6.2296708333333326</v>
      </c>
      <c r="AD38" s="501">
        <v>1.25</v>
      </c>
      <c r="AE38" s="435">
        <v>1.5</v>
      </c>
      <c r="AF38" s="436">
        <v>1.75</v>
      </c>
      <c r="AG38" s="502">
        <f>AC38*AD38</f>
        <v>7.787088541666666</v>
      </c>
      <c r="AH38" s="437">
        <f>AC38*AE38</f>
        <v>9.3445062499999985</v>
      </c>
      <c r="AI38" s="438">
        <f>AC38*AF38</f>
        <v>10.901923958333333</v>
      </c>
    </row>
    <row r="39" spans="1:35" x14ac:dyDescent="0.3">
      <c r="A39" s="14"/>
      <c r="B39" s="149">
        <v>12</v>
      </c>
      <c r="C39" s="527">
        <v>1</v>
      </c>
      <c r="D39" s="149">
        <v>8000</v>
      </c>
      <c r="E39" s="165">
        <f t="shared" si="0"/>
        <v>12</v>
      </c>
      <c r="F39" s="165">
        <f t="shared" si="1"/>
        <v>12</v>
      </c>
      <c r="G39" s="529">
        <v>750</v>
      </c>
      <c r="H39" s="165">
        <f t="shared" si="2"/>
        <v>10.666666666666666</v>
      </c>
      <c r="I39" s="149">
        <v>10</v>
      </c>
      <c r="J39" s="14">
        <f t="shared" si="3"/>
        <v>6</v>
      </c>
      <c r="K39" s="149">
        <v>5</v>
      </c>
      <c r="L39" s="14">
        <f t="shared" si="4"/>
        <v>10.020000000000001</v>
      </c>
      <c r="M39" s="149">
        <v>5</v>
      </c>
      <c r="N39" s="149">
        <f t="shared" si="5"/>
        <v>4.9800000000000004</v>
      </c>
      <c r="O39" s="14">
        <f t="shared" si="6"/>
        <v>6</v>
      </c>
      <c r="P39" s="166">
        <f t="shared" si="7"/>
        <v>165</v>
      </c>
      <c r="Q39" s="166">
        <f t="shared" si="8"/>
        <v>2.75</v>
      </c>
      <c r="R39" s="542">
        <f>'Costs per Hr-Mn-Sc'!$F$8</f>
        <v>0.3597499999999999</v>
      </c>
      <c r="S39" s="417">
        <f t="shared" si="9"/>
        <v>4.9465624999999989</v>
      </c>
      <c r="T39" s="137">
        <f>'Production Timings'!$D$12</f>
        <v>0.48566249999999983</v>
      </c>
      <c r="U39" s="138">
        <f>'Production Timings'!$D$6</f>
        <v>0.37773749999999989</v>
      </c>
      <c r="V39" s="412">
        <f>'Production Timings'!$D$10</f>
        <v>0.11991666666666663</v>
      </c>
      <c r="W39" s="648">
        <f t="shared" si="14"/>
        <v>5.9298791666666659</v>
      </c>
      <c r="X39" s="14"/>
      <c r="Y39" s="634">
        <f t="shared" ref="Y39:Y44" si="34">X39*Y$3</f>
        <v>0</v>
      </c>
      <c r="Z39" s="635">
        <f t="shared" si="32"/>
        <v>0</v>
      </c>
      <c r="AA39" s="628">
        <f t="shared" ref="AA39:AA44" si="35">Y39+Z39</f>
        <v>0</v>
      </c>
      <c r="AB39" s="629">
        <f t="shared" si="31"/>
        <v>0</v>
      </c>
      <c r="AC39" s="629">
        <f t="shared" si="33"/>
        <v>5.9298791666666659</v>
      </c>
      <c r="AD39" s="501">
        <v>1.25</v>
      </c>
      <c r="AE39" s="435">
        <v>1.5</v>
      </c>
      <c r="AF39" s="436">
        <v>1.75</v>
      </c>
      <c r="AG39" s="502">
        <f>AC39*AD39</f>
        <v>7.4123489583333324</v>
      </c>
      <c r="AH39" s="437">
        <f>AC39*AE39</f>
        <v>8.8948187499999989</v>
      </c>
      <c r="AI39" s="438">
        <f>AC39*AF39</f>
        <v>10.377288541666665</v>
      </c>
    </row>
    <row r="40" spans="1:35" x14ac:dyDescent="0.3">
      <c r="A40" s="14"/>
      <c r="B40" s="149">
        <v>24</v>
      </c>
      <c r="C40" s="527">
        <v>1</v>
      </c>
      <c r="D40" s="149">
        <v>8000</v>
      </c>
      <c r="E40" s="165">
        <f t="shared" si="0"/>
        <v>24</v>
      </c>
      <c r="F40" s="165">
        <f t="shared" si="1"/>
        <v>24</v>
      </c>
      <c r="G40" s="529">
        <v>750</v>
      </c>
      <c r="H40" s="165">
        <f t="shared" si="2"/>
        <v>10.666666666666666</v>
      </c>
      <c r="I40" s="149">
        <v>10</v>
      </c>
      <c r="J40" s="14">
        <f t="shared" si="3"/>
        <v>12</v>
      </c>
      <c r="K40" s="149">
        <v>5</v>
      </c>
      <c r="L40" s="14">
        <f t="shared" si="4"/>
        <v>20.040000000000003</v>
      </c>
      <c r="M40" s="149">
        <v>5</v>
      </c>
      <c r="N40" s="149">
        <f t="shared" si="5"/>
        <v>9.9600000000000009</v>
      </c>
      <c r="O40" s="14">
        <f t="shared" si="6"/>
        <v>12</v>
      </c>
      <c r="P40" s="166">
        <f t="shared" si="7"/>
        <v>320</v>
      </c>
      <c r="Q40" s="166">
        <f t="shared" si="8"/>
        <v>5.333333333333333</v>
      </c>
      <c r="R40" s="542">
        <f>'Costs per Hr-Mn-Sc'!$F$8</f>
        <v>0.3597499999999999</v>
      </c>
      <c r="S40" s="417">
        <f t="shared" si="9"/>
        <v>4.796666666666666</v>
      </c>
      <c r="T40" s="137">
        <f>'Production Timings'!$D$12</f>
        <v>0.48566249999999983</v>
      </c>
      <c r="U40" s="138">
        <f>'Production Timings'!$D$6</f>
        <v>0.37773749999999989</v>
      </c>
      <c r="V40" s="412">
        <f>'Production Timings'!$D$10</f>
        <v>0.11991666666666663</v>
      </c>
      <c r="W40" s="648">
        <f t="shared" si="14"/>
        <v>5.779983333333333</v>
      </c>
      <c r="X40" s="14"/>
      <c r="Y40" s="634">
        <f t="shared" si="34"/>
        <v>0</v>
      </c>
      <c r="Z40" s="635">
        <f t="shared" si="32"/>
        <v>0</v>
      </c>
      <c r="AA40" s="628">
        <f t="shared" si="35"/>
        <v>0</v>
      </c>
      <c r="AB40" s="629">
        <f t="shared" si="31"/>
        <v>0</v>
      </c>
      <c r="AC40" s="629">
        <f t="shared" si="33"/>
        <v>5.779983333333333</v>
      </c>
      <c r="AD40" s="501">
        <v>1.25</v>
      </c>
      <c r="AE40" s="435">
        <v>1.5</v>
      </c>
      <c r="AF40" s="436">
        <v>1.75</v>
      </c>
      <c r="AG40" s="502">
        <f t="shared" ref="AG40:AG44" si="36">AC40*AD40</f>
        <v>7.2249791666666665</v>
      </c>
      <c r="AH40" s="437">
        <f t="shared" ref="AH40:AH44" si="37">AC40*AE40</f>
        <v>8.6699749999999991</v>
      </c>
      <c r="AI40" s="438">
        <f t="shared" ref="AI40:AI44" si="38">AC40*AF40</f>
        <v>10.114970833333333</v>
      </c>
    </row>
    <row r="41" spans="1:35" x14ac:dyDescent="0.3">
      <c r="A41" s="14"/>
      <c r="B41" s="149">
        <v>48</v>
      </c>
      <c r="C41" s="527">
        <v>1</v>
      </c>
      <c r="D41" s="149">
        <v>8000</v>
      </c>
      <c r="E41" s="165">
        <f t="shared" si="0"/>
        <v>48</v>
      </c>
      <c r="F41" s="165">
        <f t="shared" si="1"/>
        <v>48</v>
      </c>
      <c r="G41" s="529">
        <v>750</v>
      </c>
      <c r="H41" s="165">
        <f t="shared" si="2"/>
        <v>10.666666666666666</v>
      </c>
      <c r="I41" s="149">
        <v>10</v>
      </c>
      <c r="J41" s="14">
        <f t="shared" si="3"/>
        <v>24</v>
      </c>
      <c r="K41" s="149">
        <v>5</v>
      </c>
      <c r="L41" s="14">
        <f t="shared" si="4"/>
        <v>40.080000000000005</v>
      </c>
      <c r="M41" s="149">
        <v>5</v>
      </c>
      <c r="N41" s="149">
        <f t="shared" si="5"/>
        <v>19.920000000000002</v>
      </c>
      <c r="O41" s="14">
        <f t="shared" si="6"/>
        <v>24</v>
      </c>
      <c r="P41" s="166">
        <f t="shared" si="7"/>
        <v>630</v>
      </c>
      <c r="Q41" s="166">
        <f t="shared" si="8"/>
        <v>10.5</v>
      </c>
      <c r="R41" s="542">
        <f>'Costs per Hr-Mn-Sc'!$F$8</f>
        <v>0.3597499999999999</v>
      </c>
      <c r="S41" s="417">
        <f t="shared" si="9"/>
        <v>4.7217187499999982</v>
      </c>
      <c r="T41" s="137">
        <f>'Production Timings'!$D$12</f>
        <v>0.48566249999999983</v>
      </c>
      <c r="U41" s="138">
        <f>'Production Timings'!$D$6</f>
        <v>0.37773749999999989</v>
      </c>
      <c r="V41" s="412">
        <f>'Production Timings'!$D$10</f>
        <v>0.11991666666666663</v>
      </c>
      <c r="W41" s="648">
        <f t="shared" si="14"/>
        <v>5.7050354166666652</v>
      </c>
      <c r="X41" s="14"/>
      <c r="Y41" s="634">
        <f t="shared" si="34"/>
        <v>0</v>
      </c>
      <c r="Z41" s="635">
        <f t="shared" si="32"/>
        <v>0</v>
      </c>
      <c r="AA41" s="628">
        <f t="shared" si="35"/>
        <v>0</v>
      </c>
      <c r="AB41" s="629">
        <f t="shared" si="31"/>
        <v>0</v>
      </c>
      <c r="AC41" s="629">
        <f t="shared" si="33"/>
        <v>5.7050354166666652</v>
      </c>
      <c r="AD41" s="501">
        <v>1.25</v>
      </c>
      <c r="AE41" s="435">
        <v>1.5</v>
      </c>
      <c r="AF41" s="436">
        <v>1.75</v>
      </c>
      <c r="AG41" s="502">
        <f t="shared" si="36"/>
        <v>7.1312942708333313</v>
      </c>
      <c r="AH41" s="437">
        <f t="shared" si="37"/>
        <v>8.5575531249999983</v>
      </c>
      <c r="AI41" s="438">
        <f t="shared" si="38"/>
        <v>9.9838119791666635</v>
      </c>
    </row>
    <row r="42" spans="1:35" x14ac:dyDescent="0.3">
      <c r="A42" s="14"/>
      <c r="B42" s="14">
        <v>72</v>
      </c>
      <c r="C42" s="527">
        <v>1</v>
      </c>
      <c r="D42" s="149">
        <v>8000</v>
      </c>
      <c r="E42" s="165">
        <f>B42/C42</f>
        <v>72</v>
      </c>
      <c r="F42" s="165">
        <f>ROUNDUP(E42,0)</f>
        <v>72</v>
      </c>
      <c r="G42" s="529">
        <v>750</v>
      </c>
      <c r="H42" s="165">
        <f>D42/G42</f>
        <v>10.666666666666666</v>
      </c>
      <c r="I42" s="149">
        <v>10</v>
      </c>
      <c r="J42" s="14">
        <f>B42*0.5</f>
        <v>36</v>
      </c>
      <c r="K42" s="149">
        <v>5</v>
      </c>
      <c r="L42" s="14">
        <f>(K42*0.167)*F42</f>
        <v>60.120000000000005</v>
      </c>
      <c r="M42" s="149">
        <v>5</v>
      </c>
      <c r="N42" s="149">
        <f>(M42*E42)*0.083</f>
        <v>29.880000000000003</v>
      </c>
      <c r="O42" s="14">
        <f>(0.5*C42)*F42</f>
        <v>36</v>
      </c>
      <c r="P42" s="166">
        <f>(H42*F42)+(I42+J42+L42+N42+O42)</f>
        <v>940</v>
      </c>
      <c r="Q42" s="166">
        <f>P42/60</f>
        <v>15.666666666666666</v>
      </c>
      <c r="R42" s="542">
        <f>'Costs per Hr-Mn-Sc'!$F$8</f>
        <v>0.3597499999999999</v>
      </c>
      <c r="S42" s="417">
        <f>(R42*P42)/B42</f>
        <v>4.6967361111111101</v>
      </c>
      <c r="T42" s="137">
        <f>'Production Timings'!$D$12</f>
        <v>0.48566249999999983</v>
      </c>
      <c r="U42" s="138">
        <f>'Production Timings'!$D$6</f>
        <v>0.37773749999999989</v>
      </c>
      <c r="V42" s="412">
        <f>'Production Timings'!$D$10</f>
        <v>0.11991666666666663</v>
      </c>
      <c r="W42" s="648">
        <f t="shared" si="14"/>
        <v>5.6800527777777772</v>
      </c>
      <c r="X42" s="14"/>
      <c r="Y42" s="634">
        <f t="shared" si="34"/>
        <v>0</v>
      </c>
      <c r="Z42" s="635">
        <f t="shared" si="32"/>
        <v>0</v>
      </c>
      <c r="AA42" s="628">
        <f t="shared" si="35"/>
        <v>0</v>
      </c>
      <c r="AB42" s="629">
        <f t="shared" si="31"/>
        <v>0</v>
      </c>
      <c r="AC42" s="629">
        <f t="shared" si="33"/>
        <v>5.6800527777777772</v>
      </c>
      <c r="AD42" s="501">
        <v>1.25</v>
      </c>
      <c r="AE42" s="435">
        <v>1.5</v>
      </c>
      <c r="AF42" s="436">
        <v>1.75</v>
      </c>
      <c r="AG42" s="502">
        <f t="shared" si="36"/>
        <v>7.1000659722222217</v>
      </c>
      <c r="AH42" s="437">
        <f t="shared" si="37"/>
        <v>8.5200791666666653</v>
      </c>
      <c r="AI42" s="438">
        <f t="shared" si="38"/>
        <v>9.9400923611111107</v>
      </c>
    </row>
    <row r="43" spans="1:35" x14ac:dyDescent="0.3">
      <c r="A43" s="14"/>
      <c r="B43" s="14">
        <v>144</v>
      </c>
      <c r="C43" s="527">
        <v>1</v>
      </c>
      <c r="D43" s="149">
        <v>8000</v>
      </c>
      <c r="E43" s="165">
        <f t="shared" si="0"/>
        <v>144</v>
      </c>
      <c r="F43" s="165">
        <f t="shared" si="1"/>
        <v>144</v>
      </c>
      <c r="G43" s="529">
        <v>750</v>
      </c>
      <c r="H43" s="165">
        <f t="shared" si="2"/>
        <v>10.666666666666666</v>
      </c>
      <c r="I43" s="149">
        <v>10</v>
      </c>
      <c r="J43" s="14">
        <f t="shared" si="3"/>
        <v>72</v>
      </c>
      <c r="K43" s="149">
        <v>5</v>
      </c>
      <c r="L43" s="14">
        <f t="shared" si="4"/>
        <v>120.24000000000001</v>
      </c>
      <c r="M43" s="149">
        <v>5</v>
      </c>
      <c r="N43" s="149">
        <f t="shared" si="5"/>
        <v>59.760000000000005</v>
      </c>
      <c r="O43" s="14">
        <f t="shared" si="6"/>
        <v>72</v>
      </c>
      <c r="P43" s="166">
        <f t="shared" si="7"/>
        <v>1870</v>
      </c>
      <c r="Q43" s="166">
        <f t="shared" si="8"/>
        <v>31.166666666666668</v>
      </c>
      <c r="R43" s="542">
        <f>'Costs per Hr-Mn-Sc'!$F$8</f>
        <v>0.3597499999999999</v>
      </c>
      <c r="S43" s="417">
        <f t="shared" si="9"/>
        <v>4.6717534722222211</v>
      </c>
      <c r="T43" s="137">
        <f>'Production Timings'!$D$12</f>
        <v>0.48566249999999983</v>
      </c>
      <c r="U43" s="138">
        <f>'Production Timings'!$D$6</f>
        <v>0.37773749999999989</v>
      </c>
      <c r="V43" s="412">
        <f>'Production Timings'!$D$10</f>
        <v>0.11991666666666663</v>
      </c>
      <c r="W43" s="648">
        <f t="shared" si="14"/>
        <v>5.6550701388888882</v>
      </c>
      <c r="X43" s="14"/>
      <c r="Y43" s="634">
        <f t="shared" si="34"/>
        <v>0</v>
      </c>
      <c r="Z43" s="635">
        <f t="shared" si="32"/>
        <v>0</v>
      </c>
      <c r="AA43" s="628">
        <f t="shared" si="35"/>
        <v>0</v>
      </c>
      <c r="AB43" s="629">
        <f t="shared" si="31"/>
        <v>0</v>
      </c>
      <c r="AC43" s="629">
        <f t="shared" si="33"/>
        <v>5.6550701388888882</v>
      </c>
      <c r="AD43" s="501">
        <v>1.25</v>
      </c>
      <c r="AE43" s="435">
        <v>1.5</v>
      </c>
      <c r="AF43" s="436">
        <v>1.75</v>
      </c>
      <c r="AG43" s="502">
        <f t="shared" si="36"/>
        <v>7.0688376736111103</v>
      </c>
      <c r="AH43" s="437">
        <f t="shared" si="37"/>
        <v>8.4826052083333323</v>
      </c>
      <c r="AI43" s="438">
        <f t="shared" si="38"/>
        <v>9.8963727430555544</v>
      </c>
    </row>
    <row r="44" spans="1:35" x14ac:dyDescent="0.3">
      <c r="A44" s="14"/>
      <c r="B44" s="14">
        <v>288</v>
      </c>
      <c r="C44" s="527">
        <v>1</v>
      </c>
      <c r="D44" s="149">
        <v>8000</v>
      </c>
      <c r="E44" s="165">
        <f>B44/C44</f>
        <v>288</v>
      </c>
      <c r="F44" s="165">
        <f>ROUNDUP(E44,0)</f>
        <v>288</v>
      </c>
      <c r="G44" s="529">
        <v>750</v>
      </c>
      <c r="H44" s="165">
        <f>D44/G44</f>
        <v>10.666666666666666</v>
      </c>
      <c r="I44" s="149">
        <v>10</v>
      </c>
      <c r="J44" s="14">
        <f>B44*0.5</f>
        <v>144</v>
      </c>
      <c r="K44" s="149">
        <v>5</v>
      </c>
      <c r="L44" s="14">
        <f>(K44*0.167)*F44</f>
        <v>240.48000000000002</v>
      </c>
      <c r="M44" s="149">
        <v>5</v>
      </c>
      <c r="N44" s="149">
        <f>(M44*E44)*0.083</f>
        <v>119.52000000000001</v>
      </c>
      <c r="O44" s="14">
        <f>(0.5*C44)*F44</f>
        <v>144</v>
      </c>
      <c r="P44" s="166">
        <f>(H44*F44)+(I44+J44+L44+N44+O44)</f>
        <v>3730</v>
      </c>
      <c r="Q44" s="166">
        <f>P44/60</f>
        <v>62.166666666666664</v>
      </c>
      <c r="R44" s="542">
        <f>'Costs per Hr-Mn-Sc'!$F$8</f>
        <v>0.3597499999999999</v>
      </c>
      <c r="S44" s="417">
        <f>(R44*P44)/B44</f>
        <v>4.6592621527777762</v>
      </c>
      <c r="T44" s="137">
        <f>'Production Timings'!$D$12</f>
        <v>0.48566249999999983</v>
      </c>
      <c r="U44" s="138">
        <f>'Production Timings'!$D$6</f>
        <v>0.37773749999999989</v>
      </c>
      <c r="V44" s="412">
        <f>'Production Timings'!$D$10</f>
        <v>0.11991666666666663</v>
      </c>
      <c r="W44" s="648">
        <f t="shared" si="14"/>
        <v>5.6425788194444433</v>
      </c>
      <c r="X44" s="14"/>
      <c r="Y44" s="634">
        <f t="shared" si="34"/>
        <v>0</v>
      </c>
      <c r="Z44" s="635">
        <f t="shared" si="32"/>
        <v>0</v>
      </c>
      <c r="AA44" s="628">
        <f t="shared" si="35"/>
        <v>0</v>
      </c>
      <c r="AB44" s="629">
        <f t="shared" si="31"/>
        <v>0</v>
      </c>
      <c r="AC44" s="629">
        <f t="shared" si="33"/>
        <v>5.6425788194444433</v>
      </c>
      <c r="AD44" s="501">
        <v>1.25</v>
      </c>
      <c r="AE44" s="435">
        <v>1.5</v>
      </c>
      <c r="AF44" s="436">
        <v>1.75</v>
      </c>
      <c r="AG44" s="502">
        <f t="shared" si="36"/>
        <v>7.0532235243055545</v>
      </c>
      <c r="AH44" s="437">
        <f t="shared" si="37"/>
        <v>8.463868229166664</v>
      </c>
      <c r="AI44" s="438">
        <f t="shared" si="38"/>
        <v>9.8745129340277753</v>
      </c>
    </row>
    <row r="45" spans="1:35" x14ac:dyDescent="0.3">
      <c r="A45" s="167"/>
      <c r="B45" s="422">
        <v>1</v>
      </c>
      <c r="C45" s="525">
        <v>1</v>
      </c>
      <c r="D45" s="422">
        <v>10000</v>
      </c>
      <c r="E45" s="424">
        <f t="shared" si="0"/>
        <v>1</v>
      </c>
      <c r="F45" s="424">
        <f t="shared" si="1"/>
        <v>1</v>
      </c>
      <c r="G45" s="528">
        <v>750</v>
      </c>
      <c r="H45" s="424">
        <f t="shared" si="2"/>
        <v>13.333333333333334</v>
      </c>
      <c r="I45" s="422">
        <v>10</v>
      </c>
      <c r="J45" s="422">
        <f t="shared" si="3"/>
        <v>0.5</v>
      </c>
      <c r="K45" s="422">
        <v>5</v>
      </c>
      <c r="L45" s="422">
        <f t="shared" si="4"/>
        <v>0.83500000000000008</v>
      </c>
      <c r="M45" s="422">
        <v>5</v>
      </c>
      <c r="N45" s="422">
        <f t="shared" si="5"/>
        <v>0.41500000000000004</v>
      </c>
      <c r="O45" s="422">
        <f t="shared" si="6"/>
        <v>0.5</v>
      </c>
      <c r="P45" s="426">
        <f t="shared" si="7"/>
        <v>25.583333333333336</v>
      </c>
      <c r="Q45" s="426">
        <f t="shared" si="8"/>
        <v>0.42638888888888893</v>
      </c>
      <c r="R45" s="544">
        <f>'Costs per Hr-Mn-Sc'!$F$8</f>
        <v>0.3597499999999999</v>
      </c>
      <c r="S45" s="427">
        <f t="shared" si="9"/>
        <v>9.2036041666666648</v>
      </c>
      <c r="T45" s="428">
        <f>'Production Timings'!$D$12</f>
        <v>0.48566249999999983</v>
      </c>
      <c r="U45" s="429">
        <f>'Production Timings'!$D$6</f>
        <v>0.37773749999999989</v>
      </c>
      <c r="V45" s="422">
        <f>'Production Timings'!$D$10</f>
        <v>0.11991666666666663</v>
      </c>
      <c r="W45" s="434">
        <f t="shared" si="14"/>
        <v>10.186920833333332</v>
      </c>
      <c r="X45" s="156"/>
      <c r="Y45" s="161">
        <f>X45*Y$3</f>
        <v>0</v>
      </c>
      <c r="Z45" s="631">
        <f>X45*Z$3</f>
        <v>0</v>
      </c>
      <c r="AA45" s="644">
        <f>Y45+Z45</f>
        <v>0</v>
      </c>
      <c r="AB45" s="162">
        <f t="shared" ref="AB45:AB50" si="39">SUM(AA45)</f>
        <v>0</v>
      </c>
      <c r="AC45" s="162">
        <f>W45+AB45</f>
        <v>10.186920833333332</v>
      </c>
      <c r="AD45" s="649">
        <v>1.25</v>
      </c>
      <c r="AE45" s="649">
        <v>1.5</v>
      </c>
      <c r="AF45" s="652">
        <v>1.75</v>
      </c>
      <c r="AG45" s="651">
        <f>AC45*AD45</f>
        <v>12.733651041666665</v>
      </c>
      <c r="AH45" s="163">
        <f>AC45*AE45</f>
        <v>15.280381249999998</v>
      </c>
      <c r="AI45" s="163">
        <f>AC45*AF45</f>
        <v>17.827111458333331</v>
      </c>
    </row>
    <row r="46" spans="1:35" x14ac:dyDescent="0.3">
      <c r="A46" s="167"/>
      <c r="B46" s="416">
        <v>2</v>
      </c>
      <c r="C46" s="526">
        <v>1</v>
      </c>
      <c r="D46" s="149">
        <v>10000</v>
      </c>
      <c r="E46" s="165">
        <f>B46/C46</f>
        <v>2</v>
      </c>
      <c r="F46" s="165">
        <f>ROUNDUP(E46,0)</f>
        <v>2</v>
      </c>
      <c r="G46" s="529">
        <v>750</v>
      </c>
      <c r="H46" s="165">
        <f>D46/G46</f>
        <v>13.333333333333334</v>
      </c>
      <c r="I46" s="149">
        <v>10</v>
      </c>
      <c r="J46" s="14">
        <f>B46*0.5</f>
        <v>1</v>
      </c>
      <c r="K46" s="149">
        <v>5</v>
      </c>
      <c r="L46" s="14">
        <f>(K46*0.167)*F46</f>
        <v>1.6700000000000002</v>
      </c>
      <c r="M46" s="149">
        <v>5</v>
      </c>
      <c r="N46" s="149">
        <f>(M46*E46)*0.083</f>
        <v>0.83000000000000007</v>
      </c>
      <c r="O46" s="14">
        <f>(0.5*C46)*F46</f>
        <v>1</v>
      </c>
      <c r="P46" s="166">
        <f>(H46*F46)+(I46+J46+L46+N46+O46)</f>
        <v>41.166666666666671</v>
      </c>
      <c r="Q46" s="166">
        <f>P46/60</f>
        <v>0.68611111111111123</v>
      </c>
      <c r="R46" s="542">
        <f>'Costs per Hr-Mn-Sc'!$F$8</f>
        <v>0.3597499999999999</v>
      </c>
      <c r="S46" s="417">
        <f>(R46*P46)/B46</f>
        <v>7.4048541666666656</v>
      </c>
      <c r="T46" s="137">
        <f>'Production Timings'!$D$12</f>
        <v>0.48566249999999983</v>
      </c>
      <c r="U46" s="138">
        <f>'Production Timings'!$D$6</f>
        <v>0.37773749999999989</v>
      </c>
      <c r="V46" s="412">
        <f>'Production Timings'!$D$10</f>
        <v>0.11991666666666663</v>
      </c>
      <c r="W46" s="648">
        <f t="shared" si="14"/>
        <v>8.3881708333333318</v>
      </c>
      <c r="X46" s="14"/>
      <c r="Y46" s="634">
        <f>X46*Y$3</f>
        <v>0</v>
      </c>
      <c r="Z46" s="635">
        <f>X46*Z$3</f>
        <v>0</v>
      </c>
      <c r="AA46" s="628">
        <f>Y46+Z46</f>
        <v>0</v>
      </c>
      <c r="AB46" s="629">
        <f t="shared" si="39"/>
        <v>0</v>
      </c>
      <c r="AC46" s="629">
        <f>W46+AB46</f>
        <v>8.3881708333333318</v>
      </c>
      <c r="AD46" s="501">
        <v>1.25</v>
      </c>
      <c r="AE46" s="435">
        <v>1.5</v>
      </c>
      <c r="AF46" s="436">
        <v>1.75</v>
      </c>
      <c r="AG46" s="502">
        <f>AC46*AD46</f>
        <v>10.485213541666665</v>
      </c>
      <c r="AH46" s="437">
        <f>AC46*AE46</f>
        <v>12.582256249999997</v>
      </c>
      <c r="AI46" s="438">
        <f>AC46*AF46</f>
        <v>14.67929895833333</v>
      </c>
    </row>
    <row r="47" spans="1:35" x14ac:dyDescent="0.3">
      <c r="A47" s="14"/>
      <c r="B47" s="149">
        <v>6</v>
      </c>
      <c r="C47" s="527">
        <v>1</v>
      </c>
      <c r="D47" s="149">
        <v>10000</v>
      </c>
      <c r="E47" s="165">
        <f t="shared" si="0"/>
        <v>6</v>
      </c>
      <c r="F47" s="165">
        <f t="shared" si="1"/>
        <v>6</v>
      </c>
      <c r="G47" s="529">
        <v>750</v>
      </c>
      <c r="H47" s="165">
        <f t="shared" si="2"/>
        <v>13.333333333333334</v>
      </c>
      <c r="I47" s="149">
        <v>10</v>
      </c>
      <c r="J47" s="14">
        <f t="shared" si="3"/>
        <v>3</v>
      </c>
      <c r="K47" s="149">
        <v>5</v>
      </c>
      <c r="L47" s="14">
        <f t="shared" si="4"/>
        <v>5.0100000000000007</v>
      </c>
      <c r="M47" s="149">
        <v>5</v>
      </c>
      <c r="N47" s="149">
        <f t="shared" si="5"/>
        <v>2.4900000000000002</v>
      </c>
      <c r="O47" s="14">
        <f t="shared" si="6"/>
        <v>3</v>
      </c>
      <c r="P47" s="166">
        <f t="shared" si="7"/>
        <v>103.5</v>
      </c>
      <c r="Q47" s="166">
        <f t="shared" si="8"/>
        <v>1.7250000000000001</v>
      </c>
      <c r="R47" s="542">
        <f>'Costs per Hr-Mn-Sc'!$F$8</f>
        <v>0.3597499999999999</v>
      </c>
      <c r="S47" s="417">
        <f t="shared" si="9"/>
        <v>6.2056874999999989</v>
      </c>
      <c r="T47" s="137">
        <f>'Production Timings'!$D$12</f>
        <v>0.48566249999999983</v>
      </c>
      <c r="U47" s="138">
        <f>'Production Timings'!$D$6</f>
        <v>0.37773749999999989</v>
      </c>
      <c r="V47" s="412">
        <f>'Production Timings'!$D$10</f>
        <v>0.11991666666666663</v>
      </c>
      <c r="W47" s="648">
        <f t="shared" si="14"/>
        <v>7.189004166666666</v>
      </c>
      <c r="X47" s="14"/>
      <c r="Y47" s="634">
        <f>X47*Y$3</f>
        <v>0</v>
      </c>
      <c r="Z47" s="635">
        <f t="shared" ref="Z47:Z53" si="40">X47*Z$3</f>
        <v>0</v>
      </c>
      <c r="AA47" s="628">
        <f>Y47+Z47</f>
        <v>0</v>
      </c>
      <c r="AB47" s="629">
        <f t="shared" si="39"/>
        <v>0</v>
      </c>
      <c r="AC47" s="629">
        <f t="shared" ref="AC47:AC53" si="41">W47+AB47</f>
        <v>7.189004166666666</v>
      </c>
      <c r="AD47" s="501">
        <v>1.25</v>
      </c>
      <c r="AE47" s="435">
        <v>1.5</v>
      </c>
      <c r="AF47" s="436">
        <v>1.75</v>
      </c>
      <c r="AG47" s="502">
        <f>AC47*AD47</f>
        <v>8.9862552083333327</v>
      </c>
      <c r="AH47" s="437">
        <f>AC47*AE47</f>
        <v>10.783506249999999</v>
      </c>
      <c r="AI47" s="438">
        <f>AC47*AF47</f>
        <v>12.580757291666666</v>
      </c>
    </row>
    <row r="48" spans="1:35" x14ac:dyDescent="0.3">
      <c r="A48" s="14"/>
      <c r="B48" s="149">
        <v>12</v>
      </c>
      <c r="C48" s="527">
        <v>1</v>
      </c>
      <c r="D48" s="149">
        <v>10000</v>
      </c>
      <c r="E48" s="165">
        <f t="shared" si="0"/>
        <v>12</v>
      </c>
      <c r="F48" s="165">
        <f t="shared" si="1"/>
        <v>12</v>
      </c>
      <c r="G48" s="529">
        <v>750</v>
      </c>
      <c r="H48" s="165">
        <f t="shared" si="2"/>
        <v>13.333333333333334</v>
      </c>
      <c r="I48" s="149">
        <v>10</v>
      </c>
      <c r="J48" s="14">
        <f t="shared" si="3"/>
        <v>6</v>
      </c>
      <c r="K48" s="149">
        <v>5</v>
      </c>
      <c r="L48" s="14">
        <f t="shared" si="4"/>
        <v>10.020000000000001</v>
      </c>
      <c r="M48" s="149">
        <v>5</v>
      </c>
      <c r="N48" s="149">
        <f t="shared" si="5"/>
        <v>4.9800000000000004</v>
      </c>
      <c r="O48" s="14">
        <f t="shared" si="6"/>
        <v>6</v>
      </c>
      <c r="P48" s="166">
        <f t="shared" si="7"/>
        <v>197</v>
      </c>
      <c r="Q48" s="166">
        <f t="shared" si="8"/>
        <v>3.2833333333333332</v>
      </c>
      <c r="R48" s="542">
        <f>'Costs per Hr-Mn-Sc'!$F$8</f>
        <v>0.3597499999999999</v>
      </c>
      <c r="S48" s="417">
        <f t="shared" si="9"/>
        <v>5.9058958333333322</v>
      </c>
      <c r="T48" s="137">
        <f>'Production Timings'!$D$12</f>
        <v>0.48566249999999983</v>
      </c>
      <c r="U48" s="138">
        <f>'Production Timings'!$D$6</f>
        <v>0.37773749999999989</v>
      </c>
      <c r="V48" s="412">
        <f>'Production Timings'!$D$10</f>
        <v>0.11991666666666663</v>
      </c>
      <c r="W48" s="648">
        <f t="shared" si="14"/>
        <v>6.8892124999999993</v>
      </c>
      <c r="X48" s="14"/>
      <c r="Y48" s="634">
        <f t="shared" ref="Y48:Y53" si="42">X48*Y$3</f>
        <v>0</v>
      </c>
      <c r="Z48" s="635">
        <f t="shared" si="40"/>
        <v>0</v>
      </c>
      <c r="AA48" s="628">
        <f t="shared" ref="AA48:AA53" si="43">Y48+Z48</f>
        <v>0</v>
      </c>
      <c r="AB48" s="629">
        <f t="shared" si="39"/>
        <v>0</v>
      </c>
      <c r="AC48" s="629">
        <f t="shared" si="41"/>
        <v>6.8892124999999993</v>
      </c>
      <c r="AD48" s="501">
        <v>1.25</v>
      </c>
      <c r="AE48" s="435">
        <v>1.5</v>
      </c>
      <c r="AF48" s="436">
        <v>1.75</v>
      </c>
      <c r="AG48" s="502">
        <f>AC48*AD48</f>
        <v>8.6115156249999991</v>
      </c>
      <c r="AH48" s="437">
        <f>AC48*AE48</f>
        <v>10.333818749999999</v>
      </c>
      <c r="AI48" s="438">
        <f>AC48*AF48</f>
        <v>12.056121874999999</v>
      </c>
    </row>
    <row r="49" spans="1:35" x14ac:dyDescent="0.3">
      <c r="A49" s="14"/>
      <c r="B49" s="149">
        <v>24</v>
      </c>
      <c r="C49" s="527">
        <v>1</v>
      </c>
      <c r="D49" s="149">
        <v>10000</v>
      </c>
      <c r="E49" s="165">
        <f t="shared" si="0"/>
        <v>24</v>
      </c>
      <c r="F49" s="165">
        <f t="shared" si="1"/>
        <v>24</v>
      </c>
      <c r="G49" s="529">
        <v>750</v>
      </c>
      <c r="H49" s="165">
        <f t="shared" si="2"/>
        <v>13.333333333333334</v>
      </c>
      <c r="I49" s="149">
        <v>10</v>
      </c>
      <c r="J49" s="14">
        <f t="shared" si="3"/>
        <v>12</v>
      </c>
      <c r="K49" s="149">
        <v>5</v>
      </c>
      <c r="L49" s="14">
        <f t="shared" si="4"/>
        <v>20.040000000000003</v>
      </c>
      <c r="M49" s="149">
        <v>5</v>
      </c>
      <c r="N49" s="149">
        <f t="shared" si="5"/>
        <v>9.9600000000000009</v>
      </c>
      <c r="O49" s="14">
        <f t="shared" si="6"/>
        <v>12</v>
      </c>
      <c r="P49" s="166">
        <f t="shared" si="7"/>
        <v>384</v>
      </c>
      <c r="Q49" s="166">
        <f t="shared" si="8"/>
        <v>6.4</v>
      </c>
      <c r="R49" s="542">
        <f>'Costs per Hr-Mn-Sc'!$F$8</f>
        <v>0.3597499999999999</v>
      </c>
      <c r="S49" s="417">
        <f t="shared" si="9"/>
        <v>5.7559999999999976</v>
      </c>
      <c r="T49" s="137">
        <f>'Production Timings'!$D$12</f>
        <v>0.48566249999999983</v>
      </c>
      <c r="U49" s="138">
        <f>'Production Timings'!$D$6</f>
        <v>0.37773749999999989</v>
      </c>
      <c r="V49" s="412">
        <f>'Production Timings'!$D$10</f>
        <v>0.11991666666666663</v>
      </c>
      <c r="W49" s="648">
        <f t="shared" si="14"/>
        <v>6.7393166666666646</v>
      </c>
      <c r="X49" s="14"/>
      <c r="Y49" s="634">
        <f t="shared" si="42"/>
        <v>0</v>
      </c>
      <c r="Z49" s="635">
        <f t="shared" si="40"/>
        <v>0</v>
      </c>
      <c r="AA49" s="628">
        <f t="shared" si="43"/>
        <v>0</v>
      </c>
      <c r="AB49" s="629">
        <f t="shared" si="39"/>
        <v>0</v>
      </c>
      <c r="AC49" s="629">
        <f t="shared" si="41"/>
        <v>6.7393166666666646</v>
      </c>
      <c r="AD49" s="501">
        <v>1.25</v>
      </c>
      <c r="AE49" s="435">
        <v>1.5</v>
      </c>
      <c r="AF49" s="436">
        <v>1.75</v>
      </c>
      <c r="AG49" s="502">
        <f t="shared" ref="AG49:AG53" si="44">AC49*AD49</f>
        <v>8.4241458333333306</v>
      </c>
      <c r="AH49" s="437">
        <f t="shared" ref="AH49:AH53" si="45">AC49*AE49</f>
        <v>10.108974999999997</v>
      </c>
      <c r="AI49" s="438">
        <f t="shared" ref="AI49:AI53" si="46">AC49*AF49</f>
        <v>11.793804166666662</v>
      </c>
    </row>
    <row r="50" spans="1:35" x14ac:dyDescent="0.3">
      <c r="A50" s="14"/>
      <c r="B50" s="149">
        <v>48</v>
      </c>
      <c r="C50" s="527">
        <v>1</v>
      </c>
      <c r="D50" s="149">
        <v>10000</v>
      </c>
      <c r="E50" s="165">
        <f t="shared" si="0"/>
        <v>48</v>
      </c>
      <c r="F50" s="165">
        <f t="shared" si="1"/>
        <v>48</v>
      </c>
      <c r="G50" s="529">
        <v>750</v>
      </c>
      <c r="H50" s="165">
        <f t="shared" si="2"/>
        <v>13.333333333333334</v>
      </c>
      <c r="I50" s="149">
        <v>10</v>
      </c>
      <c r="J50" s="14">
        <f t="shared" si="3"/>
        <v>24</v>
      </c>
      <c r="K50" s="149">
        <v>5</v>
      </c>
      <c r="L50" s="14">
        <f t="shared" si="4"/>
        <v>40.080000000000005</v>
      </c>
      <c r="M50" s="149">
        <v>5</v>
      </c>
      <c r="N50" s="149">
        <f t="shared" si="5"/>
        <v>19.920000000000002</v>
      </c>
      <c r="O50" s="14">
        <f t="shared" si="6"/>
        <v>24</v>
      </c>
      <c r="P50" s="166">
        <f t="shared" si="7"/>
        <v>758</v>
      </c>
      <c r="Q50" s="166">
        <f t="shared" si="8"/>
        <v>12.633333333333333</v>
      </c>
      <c r="R50" s="542">
        <f>'Costs per Hr-Mn-Sc'!$F$8</f>
        <v>0.3597499999999999</v>
      </c>
      <c r="S50" s="417">
        <f t="shared" si="9"/>
        <v>5.6810520833333316</v>
      </c>
      <c r="T50" s="137">
        <f>'Production Timings'!$D$12</f>
        <v>0.48566249999999983</v>
      </c>
      <c r="U50" s="138">
        <f>'Production Timings'!$D$6</f>
        <v>0.37773749999999989</v>
      </c>
      <c r="V50" s="412">
        <f>'Production Timings'!$D$10</f>
        <v>0.11991666666666663</v>
      </c>
      <c r="W50" s="648">
        <f t="shared" si="14"/>
        <v>6.6643687499999986</v>
      </c>
      <c r="X50" s="14"/>
      <c r="Y50" s="634">
        <f t="shared" si="42"/>
        <v>0</v>
      </c>
      <c r="Z50" s="635">
        <f t="shared" si="40"/>
        <v>0</v>
      </c>
      <c r="AA50" s="628">
        <f t="shared" si="43"/>
        <v>0</v>
      </c>
      <c r="AB50" s="629">
        <f t="shared" si="39"/>
        <v>0</v>
      </c>
      <c r="AC50" s="629">
        <f t="shared" si="41"/>
        <v>6.6643687499999986</v>
      </c>
      <c r="AD50" s="501">
        <v>1.25</v>
      </c>
      <c r="AE50" s="435">
        <v>1.5</v>
      </c>
      <c r="AF50" s="436">
        <v>1.75</v>
      </c>
      <c r="AG50" s="502">
        <f t="shared" si="44"/>
        <v>8.3304609374999981</v>
      </c>
      <c r="AH50" s="437">
        <f t="shared" si="45"/>
        <v>9.9965531249999984</v>
      </c>
      <c r="AI50" s="438">
        <f t="shared" si="46"/>
        <v>11.662645312499997</v>
      </c>
    </row>
    <row r="51" spans="1:35" x14ac:dyDescent="0.3">
      <c r="A51" s="14"/>
      <c r="B51" s="14">
        <v>72</v>
      </c>
      <c r="C51" s="527">
        <v>1</v>
      </c>
      <c r="D51" s="149">
        <v>10000</v>
      </c>
      <c r="E51" s="165">
        <f>B51/C51</f>
        <v>72</v>
      </c>
      <c r="F51" s="165">
        <f>ROUNDUP(E51,0)</f>
        <v>72</v>
      </c>
      <c r="G51" s="529">
        <v>750</v>
      </c>
      <c r="H51" s="165">
        <f>D51/G51</f>
        <v>13.333333333333334</v>
      </c>
      <c r="I51" s="149">
        <v>10</v>
      </c>
      <c r="J51" s="14">
        <f>B51*0.5</f>
        <v>36</v>
      </c>
      <c r="K51" s="149">
        <v>5</v>
      </c>
      <c r="L51" s="14">
        <f>(K51*0.167)*F51</f>
        <v>60.120000000000005</v>
      </c>
      <c r="M51" s="149">
        <v>5</v>
      </c>
      <c r="N51" s="149">
        <f>(M51*E51)*0.083</f>
        <v>29.880000000000003</v>
      </c>
      <c r="O51" s="14">
        <f>(0.5*C51)*F51</f>
        <v>36</v>
      </c>
      <c r="P51" s="166">
        <f>(H51*F51)+(I51+J51+L51+N51+O51)</f>
        <v>1132</v>
      </c>
      <c r="Q51" s="166">
        <f>P51/60</f>
        <v>18.866666666666667</v>
      </c>
      <c r="R51" s="542">
        <f>'Costs per Hr-Mn-Sc'!$F$8</f>
        <v>0.3597499999999999</v>
      </c>
      <c r="S51" s="417">
        <f>(R51*P51)/B51</f>
        <v>5.6560694444444435</v>
      </c>
      <c r="T51" s="137">
        <f>'Production Timings'!$D$12</f>
        <v>0.48566249999999983</v>
      </c>
      <c r="U51" s="138">
        <f>'Production Timings'!$D$6</f>
        <v>0.37773749999999989</v>
      </c>
      <c r="V51" s="412">
        <f>'Production Timings'!$D$10</f>
        <v>0.11991666666666663</v>
      </c>
      <c r="W51" s="648">
        <f t="shared" si="14"/>
        <v>6.6393861111111105</v>
      </c>
      <c r="X51" s="14"/>
      <c r="Y51" s="634">
        <f t="shared" si="42"/>
        <v>0</v>
      </c>
      <c r="Z51" s="635">
        <f t="shared" si="40"/>
        <v>0</v>
      </c>
      <c r="AA51" s="628">
        <f t="shared" si="43"/>
        <v>0</v>
      </c>
      <c r="AB51" s="629">
        <f t="shared" ref="AB51:AB53" si="47">SUM(AA51)</f>
        <v>0</v>
      </c>
      <c r="AC51" s="629">
        <f t="shared" si="41"/>
        <v>6.6393861111111105</v>
      </c>
      <c r="AD51" s="501">
        <v>1.25</v>
      </c>
      <c r="AE51" s="435">
        <v>1.5</v>
      </c>
      <c r="AF51" s="436">
        <v>1.75</v>
      </c>
      <c r="AG51" s="502">
        <f t="shared" si="44"/>
        <v>8.2992326388888884</v>
      </c>
      <c r="AH51" s="437">
        <f t="shared" si="45"/>
        <v>9.9590791666666654</v>
      </c>
      <c r="AI51" s="438">
        <f t="shared" si="46"/>
        <v>11.618925694444444</v>
      </c>
    </row>
    <row r="52" spans="1:35" x14ac:dyDescent="0.3">
      <c r="A52" s="14"/>
      <c r="B52" s="14">
        <v>144</v>
      </c>
      <c r="C52" s="527">
        <v>1</v>
      </c>
      <c r="D52" s="149">
        <v>10000</v>
      </c>
      <c r="E52" s="165">
        <f t="shared" si="0"/>
        <v>144</v>
      </c>
      <c r="F52" s="165">
        <f t="shared" si="1"/>
        <v>144</v>
      </c>
      <c r="G52" s="529">
        <v>750</v>
      </c>
      <c r="H52" s="165">
        <f t="shared" si="2"/>
        <v>13.333333333333334</v>
      </c>
      <c r="I52" s="149">
        <v>10</v>
      </c>
      <c r="J52" s="14">
        <f t="shared" si="3"/>
        <v>72</v>
      </c>
      <c r="K52" s="149">
        <v>5</v>
      </c>
      <c r="L52" s="14">
        <f t="shared" si="4"/>
        <v>120.24000000000001</v>
      </c>
      <c r="M52" s="149">
        <v>5</v>
      </c>
      <c r="N52" s="149">
        <f t="shared" si="5"/>
        <v>59.760000000000005</v>
      </c>
      <c r="O52" s="14">
        <f t="shared" si="6"/>
        <v>72</v>
      </c>
      <c r="P52" s="166">
        <f t="shared" si="7"/>
        <v>2254</v>
      </c>
      <c r="Q52" s="166">
        <f t="shared" si="8"/>
        <v>37.56666666666667</v>
      </c>
      <c r="R52" s="542">
        <f>'Costs per Hr-Mn-Sc'!$F$8</f>
        <v>0.3597499999999999</v>
      </c>
      <c r="S52" s="417">
        <f t="shared" si="9"/>
        <v>5.6310868055555536</v>
      </c>
      <c r="T52" s="137">
        <f>'Production Timings'!$D$12</f>
        <v>0.48566249999999983</v>
      </c>
      <c r="U52" s="138">
        <f>'Production Timings'!$D$6</f>
        <v>0.37773749999999989</v>
      </c>
      <c r="V52" s="412">
        <f>'Production Timings'!$D$10</f>
        <v>0.11991666666666663</v>
      </c>
      <c r="W52" s="648">
        <f t="shared" si="14"/>
        <v>6.6144034722222207</v>
      </c>
      <c r="X52" s="14"/>
      <c r="Y52" s="634">
        <f t="shared" si="42"/>
        <v>0</v>
      </c>
      <c r="Z52" s="635">
        <f t="shared" si="40"/>
        <v>0</v>
      </c>
      <c r="AA52" s="628">
        <f t="shared" si="43"/>
        <v>0</v>
      </c>
      <c r="AB52" s="629">
        <f t="shared" si="47"/>
        <v>0</v>
      </c>
      <c r="AC52" s="629">
        <f t="shared" si="41"/>
        <v>6.6144034722222207</v>
      </c>
      <c r="AD52" s="501">
        <v>1.25</v>
      </c>
      <c r="AE52" s="435">
        <v>1.5</v>
      </c>
      <c r="AF52" s="436">
        <v>1.75</v>
      </c>
      <c r="AG52" s="502">
        <f t="shared" si="44"/>
        <v>8.2680043402777752</v>
      </c>
      <c r="AH52" s="437">
        <f t="shared" si="45"/>
        <v>9.9216052083333306</v>
      </c>
      <c r="AI52" s="438">
        <f t="shared" si="46"/>
        <v>11.575206076388886</v>
      </c>
    </row>
    <row r="53" spans="1:35" x14ac:dyDescent="0.3">
      <c r="A53" s="14"/>
      <c r="B53" s="14">
        <v>288</v>
      </c>
      <c r="C53" s="527">
        <v>1</v>
      </c>
      <c r="D53" s="149">
        <v>10000</v>
      </c>
      <c r="E53" s="165">
        <f>B53/C53</f>
        <v>288</v>
      </c>
      <c r="F53" s="165">
        <f>ROUNDUP(E53,0)</f>
        <v>288</v>
      </c>
      <c r="G53" s="529">
        <v>750</v>
      </c>
      <c r="H53" s="165">
        <f>D53/G53</f>
        <v>13.333333333333334</v>
      </c>
      <c r="I53" s="149">
        <v>10</v>
      </c>
      <c r="J53" s="14">
        <f>B53*0.5</f>
        <v>144</v>
      </c>
      <c r="K53" s="149">
        <v>5</v>
      </c>
      <c r="L53" s="14">
        <f>(K53*0.167)*F53</f>
        <v>240.48000000000002</v>
      </c>
      <c r="M53" s="149">
        <v>5</v>
      </c>
      <c r="N53" s="149">
        <f>(M53*E53)*0.083</f>
        <v>119.52000000000001</v>
      </c>
      <c r="O53" s="14">
        <f>(0.5*C53)*F53</f>
        <v>144</v>
      </c>
      <c r="P53" s="166">
        <f>(H53*F53)+(I53+J53+L53+N53+O53)</f>
        <v>4498</v>
      </c>
      <c r="Q53" s="166">
        <f>P53/60</f>
        <v>74.966666666666669</v>
      </c>
      <c r="R53" s="542">
        <f>'Costs per Hr-Mn-Sc'!$F$8</f>
        <v>0.3597499999999999</v>
      </c>
      <c r="S53" s="417">
        <f>(R53*P53)/B53</f>
        <v>5.6185954861111096</v>
      </c>
      <c r="T53" s="137">
        <f>'Production Timings'!$D$12</f>
        <v>0.48566249999999983</v>
      </c>
      <c r="U53" s="138">
        <f>'Production Timings'!$D$6</f>
        <v>0.37773749999999989</v>
      </c>
      <c r="V53" s="412">
        <f>'Production Timings'!$D$10</f>
        <v>0.11991666666666663</v>
      </c>
      <c r="W53" s="648">
        <f t="shared" si="14"/>
        <v>6.6019121527777767</v>
      </c>
      <c r="X53" s="14"/>
      <c r="Y53" s="634">
        <f t="shared" si="42"/>
        <v>0</v>
      </c>
      <c r="Z53" s="635">
        <f t="shared" si="40"/>
        <v>0</v>
      </c>
      <c r="AA53" s="628">
        <f t="shared" si="43"/>
        <v>0</v>
      </c>
      <c r="AB53" s="629">
        <f t="shared" si="47"/>
        <v>0</v>
      </c>
      <c r="AC53" s="629">
        <f t="shared" si="41"/>
        <v>6.6019121527777767</v>
      </c>
      <c r="AD53" s="501">
        <v>1.25</v>
      </c>
      <c r="AE53" s="435">
        <v>1.5</v>
      </c>
      <c r="AF53" s="436">
        <v>1.75</v>
      </c>
      <c r="AG53" s="502">
        <f t="shared" si="44"/>
        <v>8.2523901909722213</v>
      </c>
      <c r="AH53" s="437">
        <f t="shared" si="45"/>
        <v>9.9028682291666641</v>
      </c>
      <c r="AI53" s="438">
        <f t="shared" si="46"/>
        <v>11.553346267361109</v>
      </c>
    </row>
    <row r="54" spans="1:35" x14ac:dyDescent="0.3">
      <c r="A54" s="167"/>
      <c r="B54" s="422">
        <v>1</v>
      </c>
      <c r="C54" s="525">
        <v>1</v>
      </c>
      <c r="D54" s="422">
        <v>12000</v>
      </c>
      <c r="E54" s="424">
        <f t="shared" si="0"/>
        <v>1</v>
      </c>
      <c r="F54" s="424">
        <f t="shared" si="1"/>
        <v>1</v>
      </c>
      <c r="G54" s="528">
        <v>750</v>
      </c>
      <c r="H54" s="424">
        <f t="shared" si="2"/>
        <v>16</v>
      </c>
      <c r="I54" s="422">
        <v>10</v>
      </c>
      <c r="J54" s="422">
        <f t="shared" si="3"/>
        <v>0.5</v>
      </c>
      <c r="K54" s="422">
        <v>5</v>
      </c>
      <c r="L54" s="422">
        <f t="shared" si="4"/>
        <v>0.83500000000000008</v>
      </c>
      <c r="M54" s="422">
        <v>5</v>
      </c>
      <c r="N54" s="422">
        <f t="shared" si="5"/>
        <v>0.41500000000000004</v>
      </c>
      <c r="O54" s="422">
        <f t="shared" si="6"/>
        <v>0.5</v>
      </c>
      <c r="P54" s="426">
        <f t="shared" si="7"/>
        <v>28.25</v>
      </c>
      <c r="Q54" s="426">
        <f t="shared" si="8"/>
        <v>0.47083333333333333</v>
      </c>
      <c r="R54" s="544">
        <f>'Costs per Hr-Mn-Sc'!$F$8</f>
        <v>0.3597499999999999</v>
      </c>
      <c r="S54" s="427">
        <f t="shared" si="9"/>
        <v>10.162937499999996</v>
      </c>
      <c r="T54" s="428">
        <f>'Production Timings'!$D$12</f>
        <v>0.48566249999999983</v>
      </c>
      <c r="U54" s="429">
        <f>'Production Timings'!$D$6</f>
        <v>0.37773749999999989</v>
      </c>
      <c r="V54" s="422">
        <f>'Production Timings'!$D$10</f>
        <v>0.11991666666666663</v>
      </c>
      <c r="W54" s="434">
        <f t="shared" si="14"/>
        <v>11.146254166666663</v>
      </c>
      <c r="X54" s="156"/>
      <c r="Y54" s="161">
        <f>X54*Y$3</f>
        <v>0</v>
      </c>
      <c r="Z54" s="631">
        <f>X54*Z$3</f>
        <v>0</v>
      </c>
      <c r="AA54" s="632">
        <f t="shared" ref="AA54:AA80" si="48">Y54+Z54</f>
        <v>0</v>
      </c>
      <c r="AB54" s="162">
        <f t="shared" ref="AB54:AB59" si="49">SUM(AA54)</f>
        <v>0</v>
      </c>
      <c r="AC54" s="162">
        <f>W54+AB54</f>
        <v>11.146254166666663</v>
      </c>
      <c r="AD54" s="649">
        <v>1.25</v>
      </c>
      <c r="AE54" s="649">
        <v>1.5</v>
      </c>
      <c r="AF54" s="652">
        <v>1.75</v>
      </c>
      <c r="AG54" s="651">
        <f>AC54*AD54</f>
        <v>13.93281770833333</v>
      </c>
      <c r="AH54" s="163">
        <f>AC54*AE54</f>
        <v>16.719381249999994</v>
      </c>
      <c r="AI54" s="163">
        <f>AC54*AF54</f>
        <v>19.505944791666661</v>
      </c>
    </row>
    <row r="55" spans="1:35" x14ac:dyDescent="0.3">
      <c r="A55" s="167"/>
      <c r="B55" s="416">
        <v>2</v>
      </c>
      <c r="C55" s="526">
        <v>1</v>
      </c>
      <c r="D55" s="149">
        <v>12000</v>
      </c>
      <c r="E55" s="165">
        <f>B55/C55</f>
        <v>2</v>
      </c>
      <c r="F55" s="165">
        <f>ROUNDUP(E55,0)</f>
        <v>2</v>
      </c>
      <c r="G55" s="529">
        <v>750</v>
      </c>
      <c r="H55" s="165">
        <f>D55/G55</f>
        <v>16</v>
      </c>
      <c r="I55" s="149">
        <v>10</v>
      </c>
      <c r="J55" s="14">
        <f>B55*0.5</f>
        <v>1</v>
      </c>
      <c r="K55" s="149">
        <v>5</v>
      </c>
      <c r="L55" s="14">
        <f>(K55*0.167)*F55</f>
        <v>1.6700000000000002</v>
      </c>
      <c r="M55" s="149">
        <v>5</v>
      </c>
      <c r="N55" s="149">
        <f>(M55*E55)*0.083</f>
        <v>0.83000000000000007</v>
      </c>
      <c r="O55" s="14">
        <f>(0.5*C55)*F55</f>
        <v>1</v>
      </c>
      <c r="P55" s="166">
        <f>(H55*F55)+(I55+J55+L55+N55+O55)</f>
        <v>46.5</v>
      </c>
      <c r="Q55" s="166">
        <f>P55/60</f>
        <v>0.77500000000000002</v>
      </c>
      <c r="R55" s="542">
        <f>'Costs per Hr-Mn-Sc'!$F$8</f>
        <v>0.3597499999999999</v>
      </c>
      <c r="S55" s="417">
        <f>(R55*P55)/B55</f>
        <v>8.3641874999999981</v>
      </c>
      <c r="T55" s="137">
        <f>'Production Timings'!$D$12</f>
        <v>0.48566249999999983</v>
      </c>
      <c r="U55" s="138">
        <f>'Production Timings'!$D$6</f>
        <v>0.37773749999999989</v>
      </c>
      <c r="V55" s="412">
        <f>'Production Timings'!$D$10</f>
        <v>0.11991666666666663</v>
      </c>
      <c r="W55" s="648">
        <f t="shared" si="14"/>
        <v>9.3475041666666652</v>
      </c>
      <c r="X55" s="14"/>
      <c r="Y55" s="634">
        <f>X55*Y$3</f>
        <v>0</v>
      </c>
      <c r="Z55" s="635">
        <f>X55*Z$3</f>
        <v>0</v>
      </c>
      <c r="AA55" s="628">
        <f t="shared" si="48"/>
        <v>0</v>
      </c>
      <c r="AB55" s="629">
        <f t="shared" si="49"/>
        <v>0</v>
      </c>
      <c r="AC55" s="629">
        <f>W55+AB55</f>
        <v>9.3475041666666652</v>
      </c>
      <c r="AD55" s="501">
        <v>1.25</v>
      </c>
      <c r="AE55" s="435">
        <v>1.5</v>
      </c>
      <c r="AF55" s="436">
        <v>1.75</v>
      </c>
      <c r="AG55" s="502">
        <f>AC55*AD55</f>
        <v>11.684380208333332</v>
      </c>
      <c r="AH55" s="437">
        <f>AC55*AE55</f>
        <v>14.021256249999997</v>
      </c>
      <c r="AI55" s="438">
        <f>AC55*AF55</f>
        <v>16.358132291666664</v>
      </c>
    </row>
    <row r="56" spans="1:35" x14ac:dyDescent="0.3">
      <c r="A56" s="14"/>
      <c r="B56" s="149">
        <v>6</v>
      </c>
      <c r="C56" s="527">
        <v>1</v>
      </c>
      <c r="D56" s="149">
        <v>12000</v>
      </c>
      <c r="E56" s="165">
        <f t="shared" si="0"/>
        <v>6</v>
      </c>
      <c r="F56" s="165">
        <f t="shared" si="1"/>
        <v>6</v>
      </c>
      <c r="G56" s="529">
        <v>750</v>
      </c>
      <c r="H56" s="165">
        <f t="shared" si="2"/>
        <v>16</v>
      </c>
      <c r="I56" s="149">
        <v>10</v>
      </c>
      <c r="J56" s="14">
        <f t="shared" si="3"/>
        <v>3</v>
      </c>
      <c r="K56" s="149">
        <v>5</v>
      </c>
      <c r="L56" s="14">
        <f t="shared" si="4"/>
        <v>5.0100000000000007</v>
      </c>
      <c r="M56" s="149">
        <v>5</v>
      </c>
      <c r="N56" s="149">
        <f t="shared" si="5"/>
        <v>2.4900000000000002</v>
      </c>
      <c r="O56" s="14">
        <f t="shared" si="6"/>
        <v>3</v>
      </c>
      <c r="P56" s="166">
        <f t="shared" si="7"/>
        <v>119.5</v>
      </c>
      <c r="Q56" s="166">
        <f t="shared" si="8"/>
        <v>1.9916666666666667</v>
      </c>
      <c r="R56" s="542">
        <f>'Costs per Hr-Mn-Sc'!$F$8</f>
        <v>0.3597499999999999</v>
      </c>
      <c r="S56" s="417">
        <f t="shared" si="9"/>
        <v>7.1650208333333323</v>
      </c>
      <c r="T56" s="137">
        <f>'Production Timings'!$D$12</f>
        <v>0.48566249999999983</v>
      </c>
      <c r="U56" s="138">
        <f>'Production Timings'!$D$6</f>
        <v>0.37773749999999989</v>
      </c>
      <c r="V56" s="412">
        <f>'Production Timings'!$D$10</f>
        <v>0.11991666666666663</v>
      </c>
      <c r="W56" s="648">
        <f t="shared" si="14"/>
        <v>8.1483374999999985</v>
      </c>
      <c r="X56" s="14"/>
      <c r="Y56" s="634">
        <f>X56*Y$3</f>
        <v>0</v>
      </c>
      <c r="Z56" s="635">
        <f t="shared" ref="Z56:Z62" si="50">X56*Z$3</f>
        <v>0</v>
      </c>
      <c r="AA56" s="628">
        <f t="shared" si="48"/>
        <v>0</v>
      </c>
      <c r="AB56" s="629">
        <f t="shared" si="49"/>
        <v>0</v>
      </c>
      <c r="AC56" s="629">
        <f t="shared" ref="AC56:AC62" si="51">W56+AB56</f>
        <v>8.1483374999999985</v>
      </c>
      <c r="AD56" s="501">
        <v>1.25</v>
      </c>
      <c r="AE56" s="435">
        <v>1.5</v>
      </c>
      <c r="AF56" s="436">
        <v>1.75</v>
      </c>
      <c r="AG56" s="502">
        <f>AC56*AD56</f>
        <v>10.185421874999998</v>
      </c>
      <c r="AH56" s="437">
        <f>AC56*AE56</f>
        <v>12.222506249999999</v>
      </c>
      <c r="AI56" s="438">
        <f>AC56*AF56</f>
        <v>14.259590624999998</v>
      </c>
    </row>
    <row r="57" spans="1:35" x14ac:dyDescent="0.3">
      <c r="A57" s="14"/>
      <c r="B57" s="149">
        <v>12</v>
      </c>
      <c r="C57" s="527">
        <v>1</v>
      </c>
      <c r="D57" s="149">
        <v>12000</v>
      </c>
      <c r="E57" s="165">
        <f t="shared" si="0"/>
        <v>12</v>
      </c>
      <c r="F57" s="165">
        <f t="shared" si="1"/>
        <v>12</v>
      </c>
      <c r="G57" s="529">
        <v>750</v>
      </c>
      <c r="H57" s="165">
        <f t="shared" si="2"/>
        <v>16</v>
      </c>
      <c r="I57" s="149">
        <v>10</v>
      </c>
      <c r="J57" s="14">
        <f t="shared" si="3"/>
        <v>6</v>
      </c>
      <c r="K57" s="149">
        <v>5</v>
      </c>
      <c r="L57" s="14">
        <f t="shared" si="4"/>
        <v>10.020000000000001</v>
      </c>
      <c r="M57" s="149">
        <v>5</v>
      </c>
      <c r="N57" s="149">
        <f t="shared" si="5"/>
        <v>4.9800000000000004</v>
      </c>
      <c r="O57" s="14">
        <f t="shared" si="6"/>
        <v>6</v>
      </c>
      <c r="P57" s="166">
        <f t="shared" si="7"/>
        <v>229</v>
      </c>
      <c r="Q57" s="166">
        <f t="shared" si="8"/>
        <v>3.8166666666666669</v>
      </c>
      <c r="R57" s="542">
        <f>'Costs per Hr-Mn-Sc'!$F$8</f>
        <v>0.3597499999999999</v>
      </c>
      <c r="S57" s="417">
        <f t="shared" si="9"/>
        <v>6.8652291666666647</v>
      </c>
      <c r="T57" s="137">
        <f>'Production Timings'!$D$12</f>
        <v>0.48566249999999983</v>
      </c>
      <c r="U57" s="138">
        <f>'Production Timings'!$D$6</f>
        <v>0.37773749999999989</v>
      </c>
      <c r="V57" s="412">
        <f>'Production Timings'!$D$10</f>
        <v>0.11991666666666663</v>
      </c>
      <c r="W57" s="648">
        <f t="shared" si="14"/>
        <v>7.8485458333333318</v>
      </c>
      <c r="X57" s="14"/>
      <c r="Y57" s="634">
        <f t="shared" ref="Y57:Y62" si="52">X57*Y$3</f>
        <v>0</v>
      </c>
      <c r="Z57" s="635">
        <f t="shared" si="50"/>
        <v>0</v>
      </c>
      <c r="AA57" s="628">
        <f t="shared" si="48"/>
        <v>0</v>
      </c>
      <c r="AB57" s="629">
        <f t="shared" si="49"/>
        <v>0</v>
      </c>
      <c r="AC57" s="629">
        <f t="shared" si="51"/>
        <v>7.8485458333333318</v>
      </c>
      <c r="AD57" s="501">
        <v>1.25</v>
      </c>
      <c r="AE57" s="435">
        <v>1.5</v>
      </c>
      <c r="AF57" s="436">
        <v>1.75</v>
      </c>
      <c r="AG57" s="502">
        <f>AC57*AD57</f>
        <v>9.8106822916666641</v>
      </c>
      <c r="AH57" s="437">
        <f>AC57*AE57</f>
        <v>11.772818749999997</v>
      </c>
      <c r="AI57" s="438">
        <f>AC57*AF57</f>
        <v>13.73495520833333</v>
      </c>
    </row>
    <row r="58" spans="1:35" x14ac:dyDescent="0.3">
      <c r="A58" s="14"/>
      <c r="B58" s="149">
        <v>24</v>
      </c>
      <c r="C58" s="527">
        <v>1</v>
      </c>
      <c r="D58" s="149">
        <v>12000</v>
      </c>
      <c r="E58" s="165">
        <f t="shared" si="0"/>
        <v>24</v>
      </c>
      <c r="F58" s="165">
        <f t="shared" si="1"/>
        <v>24</v>
      </c>
      <c r="G58" s="529">
        <v>750</v>
      </c>
      <c r="H58" s="165">
        <f t="shared" si="2"/>
        <v>16</v>
      </c>
      <c r="I58" s="149">
        <v>10</v>
      </c>
      <c r="J58" s="14">
        <f t="shared" si="3"/>
        <v>12</v>
      </c>
      <c r="K58" s="149">
        <v>5</v>
      </c>
      <c r="L58" s="14">
        <f t="shared" si="4"/>
        <v>20.040000000000003</v>
      </c>
      <c r="M58" s="149">
        <v>5</v>
      </c>
      <c r="N58" s="149">
        <f t="shared" si="5"/>
        <v>9.9600000000000009</v>
      </c>
      <c r="O58" s="14">
        <f t="shared" si="6"/>
        <v>12</v>
      </c>
      <c r="P58" s="166">
        <f t="shared" si="7"/>
        <v>448</v>
      </c>
      <c r="Q58" s="166">
        <f t="shared" si="8"/>
        <v>7.4666666666666668</v>
      </c>
      <c r="R58" s="542">
        <f>'Costs per Hr-Mn-Sc'!$F$8</f>
        <v>0.3597499999999999</v>
      </c>
      <c r="S58" s="417">
        <f t="shared" si="9"/>
        <v>6.7153333333333309</v>
      </c>
      <c r="T58" s="137">
        <f>'Production Timings'!$D$12</f>
        <v>0.48566249999999983</v>
      </c>
      <c r="U58" s="138">
        <f>'Production Timings'!$D$6</f>
        <v>0.37773749999999989</v>
      </c>
      <c r="V58" s="412">
        <f>'Production Timings'!$D$10</f>
        <v>0.11991666666666663</v>
      </c>
      <c r="W58" s="648">
        <f t="shared" si="14"/>
        <v>7.698649999999998</v>
      </c>
      <c r="X58" s="14"/>
      <c r="Y58" s="634">
        <f t="shared" si="52"/>
        <v>0</v>
      </c>
      <c r="Z58" s="635">
        <f t="shared" si="50"/>
        <v>0</v>
      </c>
      <c r="AA58" s="628">
        <f t="shared" si="48"/>
        <v>0</v>
      </c>
      <c r="AB58" s="629">
        <f t="shared" si="49"/>
        <v>0</v>
      </c>
      <c r="AC58" s="629">
        <f t="shared" si="51"/>
        <v>7.698649999999998</v>
      </c>
      <c r="AD58" s="501">
        <v>1.25</v>
      </c>
      <c r="AE58" s="435">
        <v>1.5</v>
      </c>
      <c r="AF58" s="436">
        <v>1.75</v>
      </c>
      <c r="AG58" s="502">
        <f t="shared" ref="AG58:AG62" si="53">AC58*AD58</f>
        <v>9.6233124999999973</v>
      </c>
      <c r="AH58" s="437">
        <f t="shared" ref="AH58:AH62" si="54">AC58*AE58</f>
        <v>11.547974999999997</v>
      </c>
      <c r="AI58" s="438">
        <f t="shared" ref="AI58:AI62" si="55">AC58*AF58</f>
        <v>13.472637499999996</v>
      </c>
    </row>
    <row r="59" spans="1:35" x14ac:dyDescent="0.3">
      <c r="A59" s="14"/>
      <c r="B59" s="149">
        <v>48</v>
      </c>
      <c r="C59" s="527">
        <v>1</v>
      </c>
      <c r="D59" s="149">
        <v>12000</v>
      </c>
      <c r="E59" s="165">
        <f t="shared" si="0"/>
        <v>48</v>
      </c>
      <c r="F59" s="165">
        <f t="shared" si="1"/>
        <v>48</v>
      </c>
      <c r="G59" s="529">
        <v>750</v>
      </c>
      <c r="H59" s="165">
        <f t="shared" si="2"/>
        <v>16</v>
      </c>
      <c r="I59" s="149">
        <v>10</v>
      </c>
      <c r="J59" s="14">
        <f t="shared" si="3"/>
        <v>24</v>
      </c>
      <c r="K59" s="149">
        <v>5</v>
      </c>
      <c r="L59" s="14">
        <f t="shared" si="4"/>
        <v>40.080000000000005</v>
      </c>
      <c r="M59" s="149">
        <v>5</v>
      </c>
      <c r="N59" s="149">
        <f t="shared" si="5"/>
        <v>19.920000000000002</v>
      </c>
      <c r="O59" s="14">
        <f t="shared" si="6"/>
        <v>24</v>
      </c>
      <c r="P59" s="166">
        <f t="shared" si="7"/>
        <v>886</v>
      </c>
      <c r="Q59" s="166">
        <f t="shared" si="8"/>
        <v>14.766666666666667</v>
      </c>
      <c r="R59" s="542">
        <f>'Costs per Hr-Mn-Sc'!$F$8</f>
        <v>0.3597499999999999</v>
      </c>
      <c r="S59" s="417">
        <f t="shared" si="9"/>
        <v>6.6403854166666649</v>
      </c>
      <c r="T59" s="137">
        <f>'Production Timings'!$D$12</f>
        <v>0.48566249999999983</v>
      </c>
      <c r="U59" s="138">
        <f>'Production Timings'!$D$6</f>
        <v>0.37773749999999989</v>
      </c>
      <c r="V59" s="412">
        <f>'Production Timings'!$D$10</f>
        <v>0.11991666666666663</v>
      </c>
      <c r="W59" s="648">
        <f t="shared" si="14"/>
        <v>7.623702083333332</v>
      </c>
      <c r="X59" s="14"/>
      <c r="Y59" s="634">
        <f t="shared" si="52"/>
        <v>0</v>
      </c>
      <c r="Z59" s="635">
        <f t="shared" si="50"/>
        <v>0</v>
      </c>
      <c r="AA59" s="628">
        <f t="shared" si="48"/>
        <v>0</v>
      </c>
      <c r="AB59" s="629">
        <f t="shared" si="49"/>
        <v>0</v>
      </c>
      <c r="AC59" s="629">
        <f t="shared" si="51"/>
        <v>7.623702083333332</v>
      </c>
      <c r="AD59" s="501">
        <v>1.25</v>
      </c>
      <c r="AE59" s="435">
        <v>1.5</v>
      </c>
      <c r="AF59" s="436">
        <v>1.75</v>
      </c>
      <c r="AG59" s="502">
        <f t="shared" si="53"/>
        <v>9.5296276041666648</v>
      </c>
      <c r="AH59" s="437">
        <f t="shared" si="54"/>
        <v>11.435553124999998</v>
      </c>
      <c r="AI59" s="438">
        <f t="shared" si="55"/>
        <v>13.34147864583333</v>
      </c>
    </row>
    <row r="60" spans="1:35" x14ac:dyDescent="0.3">
      <c r="A60" s="14"/>
      <c r="B60" s="14">
        <v>72</v>
      </c>
      <c r="C60" s="527">
        <v>1</v>
      </c>
      <c r="D60" s="149">
        <v>12000</v>
      </c>
      <c r="E60" s="165">
        <f>B60/C60</f>
        <v>72</v>
      </c>
      <c r="F60" s="165">
        <f>ROUNDUP(E60,0)</f>
        <v>72</v>
      </c>
      <c r="G60" s="529">
        <v>750</v>
      </c>
      <c r="H60" s="165">
        <f>D60/G60</f>
        <v>16</v>
      </c>
      <c r="I60" s="149">
        <v>10</v>
      </c>
      <c r="J60" s="14">
        <f>B60*0.5</f>
        <v>36</v>
      </c>
      <c r="K60" s="149">
        <v>5</v>
      </c>
      <c r="L60" s="14">
        <f>(K60*0.167)*F60</f>
        <v>60.120000000000005</v>
      </c>
      <c r="M60" s="149">
        <v>5</v>
      </c>
      <c r="N60" s="149">
        <f>(M60*E60)*0.083</f>
        <v>29.880000000000003</v>
      </c>
      <c r="O60" s="14">
        <f>(0.5*C60)*F60</f>
        <v>36</v>
      </c>
      <c r="P60" s="166">
        <f>(H60*F60)+(I60+J60+L60+N60+O60)</f>
        <v>1324</v>
      </c>
      <c r="Q60" s="166">
        <f>P60/60</f>
        <v>22.066666666666666</v>
      </c>
      <c r="R60" s="542">
        <f>'Costs per Hr-Mn-Sc'!$F$8</f>
        <v>0.3597499999999999</v>
      </c>
      <c r="S60" s="417">
        <f>(R60*P60)/B60</f>
        <v>6.615402777777776</v>
      </c>
      <c r="T60" s="137">
        <f>'Production Timings'!$D$12</f>
        <v>0.48566249999999983</v>
      </c>
      <c r="U60" s="138">
        <f>'Production Timings'!$D$6</f>
        <v>0.37773749999999989</v>
      </c>
      <c r="V60" s="412">
        <f>'Production Timings'!$D$10</f>
        <v>0.11991666666666663</v>
      </c>
      <c r="W60" s="648">
        <f t="shared" si="14"/>
        <v>7.598719444444443</v>
      </c>
      <c r="X60" s="14"/>
      <c r="Y60" s="634">
        <f t="shared" si="52"/>
        <v>0</v>
      </c>
      <c r="Z60" s="635">
        <f t="shared" si="50"/>
        <v>0</v>
      </c>
      <c r="AA60" s="628">
        <f t="shared" si="48"/>
        <v>0</v>
      </c>
      <c r="AB60" s="629">
        <f t="shared" ref="AB60:AB62" si="56">SUM(AA60)</f>
        <v>0</v>
      </c>
      <c r="AC60" s="629">
        <f t="shared" si="51"/>
        <v>7.598719444444443</v>
      </c>
      <c r="AD60" s="501">
        <v>1.25</v>
      </c>
      <c r="AE60" s="435">
        <v>1.5</v>
      </c>
      <c r="AF60" s="436">
        <v>1.75</v>
      </c>
      <c r="AG60" s="502">
        <f t="shared" si="53"/>
        <v>9.4983993055555533</v>
      </c>
      <c r="AH60" s="437">
        <f t="shared" si="54"/>
        <v>11.398079166666665</v>
      </c>
      <c r="AI60" s="438">
        <f t="shared" si="55"/>
        <v>13.297759027777776</v>
      </c>
    </row>
    <row r="61" spans="1:35" x14ac:dyDescent="0.3">
      <c r="A61" s="14"/>
      <c r="B61" s="14">
        <v>144</v>
      </c>
      <c r="C61" s="527">
        <v>1</v>
      </c>
      <c r="D61" s="149">
        <v>12000</v>
      </c>
      <c r="E61" s="165">
        <f t="shared" si="0"/>
        <v>144</v>
      </c>
      <c r="F61" s="165">
        <f t="shared" si="1"/>
        <v>144</v>
      </c>
      <c r="G61" s="529">
        <v>750</v>
      </c>
      <c r="H61" s="165">
        <f t="shared" si="2"/>
        <v>16</v>
      </c>
      <c r="I61" s="149">
        <v>10</v>
      </c>
      <c r="J61" s="14">
        <f t="shared" si="3"/>
        <v>72</v>
      </c>
      <c r="K61" s="149">
        <v>5</v>
      </c>
      <c r="L61" s="14">
        <f t="shared" si="4"/>
        <v>120.24000000000001</v>
      </c>
      <c r="M61" s="149">
        <v>5</v>
      </c>
      <c r="N61" s="149">
        <f t="shared" si="5"/>
        <v>59.760000000000005</v>
      </c>
      <c r="O61" s="14">
        <f t="shared" si="6"/>
        <v>72</v>
      </c>
      <c r="P61" s="166">
        <f t="shared" si="7"/>
        <v>2638</v>
      </c>
      <c r="Q61" s="166">
        <f t="shared" si="8"/>
        <v>43.966666666666669</v>
      </c>
      <c r="R61" s="542">
        <f>'Costs per Hr-Mn-Sc'!$F$8</f>
        <v>0.3597499999999999</v>
      </c>
      <c r="S61" s="417">
        <f t="shared" si="9"/>
        <v>6.590420138888887</v>
      </c>
      <c r="T61" s="137">
        <f>'Production Timings'!$D$12</f>
        <v>0.48566249999999983</v>
      </c>
      <c r="U61" s="138">
        <f>'Production Timings'!$D$6</f>
        <v>0.37773749999999989</v>
      </c>
      <c r="V61" s="412">
        <f>'Production Timings'!$D$10</f>
        <v>0.11991666666666663</v>
      </c>
      <c r="W61" s="648">
        <f t="shared" si="14"/>
        <v>7.5737368055555541</v>
      </c>
      <c r="X61" s="14"/>
      <c r="Y61" s="634">
        <f t="shared" si="52"/>
        <v>0</v>
      </c>
      <c r="Z61" s="635">
        <f t="shared" si="50"/>
        <v>0</v>
      </c>
      <c r="AA61" s="628">
        <f t="shared" si="48"/>
        <v>0</v>
      </c>
      <c r="AB61" s="629">
        <f t="shared" si="56"/>
        <v>0</v>
      </c>
      <c r="AC61" s="629">
        <f t="shared" si="51"/>
        <v>7.5737368055555541</v>
      </c>
      <c r="AD61" s="501">
        <v>1.25</v>
      </c>
      <c r="AE61" s="435">
        <v>1.5</v>
      </c>
      <c r="AF61" s="436">
        <v>1.75</v>
      </c>
      <c r="AG61" s="502">
        <f t="shared" si="53"/>
        <v>9.4671710069444419</v>
      </c>
      <c r="AH61" s="437">
        <f t="shared" si="54"/>
        <v>11.360605208333331</v>
      </c>
      <c r="AI61" s="438">
        <f t="shared" si="55"/>
        <v>13.254039409722219</v>
      </c>
    </row>
    <row r="62" spans="1:35" x14ac:dyDescent="0.3">
      <c r="A62" s="14"/>
      <c r="B62" s="14">
        <v>288</v>
      </c>
      <c r="C62" s="527">
        <v>1</v>
      </c>
      <c r="D62" s="149">
        <v>12000</v>
      </c>
      <c r="E62" s="165">
        <f>B62/C62</f>
        <v>288</v>
      </c>
      <c r="F62" s="165">
        <f>ROUNDUP(E62,0)</f>
        <v>288</v>
      </c>
      <c r="G62" s="529">
        <v>750</v>
      </c>
      <c r="H62" s="165">
        <f>D62/G62</f>
        <v>16</v>
      </c>
      <c r="I62" s="149">
        <v>10</v>
      </c>
      <c r="J62" s="14">
        <f>B62*0.5</f>
        <v>144</v>
      </c>
      <c r="K62" s="149">
        <v>5</v>
      </c>
      <c r="L62" s="14">
        <f>(K62*0.167)*F62</f>
        <v>240.48000000000002</v>
      </c>
      <c r="M62" s="149">
        <v>5</v>
      </c>
      <c r="N62" s="149">
        <f>(M62*E62)*0.083</f>
        <v>119.52000000000001</v>
      </c>
      <c r="O62" s="14">
        <f>(0.5*C62)*F62</f>
        <v>144</v>
      </c>
      <c r="P62" s="166">
        <f>(H62*F62)+(I62+J62+L62+N62+O62)</f>
        <v>5266</v>
      </c>
      <c r="Q62" s="166">
        <f>P62/60</f>
        <v>87.766666666666666</v>
      </c>
      <c r="R62" s="542">
        <f>'Costs per Hr-Mn-Sc'!$F$8</f>
        <v>0.3597499999999999</v>
      </c>
      <c r="S62" s="417">
        <f>(R62*P62)/B62</f>
        <v>6.5779288194444421</v>
      </c>
      <c r="T62" s="137">
        <f>'Production Timings'!$D$12</f>
        <v>0.48566249999999983</v>
      </c>
      <c r="U62" s="138">
        <f>'Production Timings'!$D$6</f>
        <v>0.37773749999999989</v>
      </c>
      <c r="V62" s="412">
        <f>'Production Timings'!$D$10</f>
        <v>0.11991666666666663</v>
      </c>
      <c r="W62" s="648">
        <f t="shared" si="14"/>
        <v>7.5612454861111091</v>
      </c>
      <c r="X62" s="14"/>
      <c r="Y62" s="634">
        <f t="shared" si="52"/>
        <v>0</v>
      </c>
      <c r="Z62" s="635">
        <f t="shared" si="50"/>
        <v>0</v>
      </c>
      <c r="AA62" s="628">
        <f t="shared" si="48"/>
        <v>0</v>
      </c>
      <c r="AB62" s="629">
        <f t="shared" si="56"/>
        <v>0</v>
      </c>
      <c r="AC62" s="629">
        <f t="shared" si="51"/>
        <v>7.5612454861111091</v>
      </c>
      <c r="AD62" s="501">
        <v>1.25</v>
      </c>
      <c r="AE62" s="435">
        <v>1.5</v>
      </c>
      <c r="AF62" s="436">
        <v>1.75</v>
      </c>
      <c r="AG62" s="502">
        <f t="shared" si="53"/>
        <v>9.4515568576388862</v>
      </c>
      <c r="AH62" s="437">
        <f t="shared" si="54"/>
        <v>11.341868229166664</v>
      </c>
      <c r="AI62" s="438">
        <f t="shared" si="55"/>
        <v>13.23217960069444</v>
      </c>
    </row>
    <row r="63" spans="1:35" x14ac:dyDescent="0.3">
      <c r="A63" s="167"/>
      <c r="B63" s="422">
        <v>1</v>
      </c>
      <c r="C63" s="525">
        <v>1</v>
      </c>
      <c r="D63" s="422">
        <v>14000</v>
      </c>
      <c r="E63" s="424">
        <f t="shared" si="0"/>
        <v>1</v>
      </c>
      <c r="F63" s="424">
        <f t="shared" si="1"/>
        <v>1</v>
      </c>
      <c r="G63" s="528">
        <v>750</v>
      </c>
      <c r="H63" s="424">
        <f t="shared" si="2"/>
        <v>18.666666666666668</v>
      </c>
      <c r="I63" s="422">
        <v>10</v>
      </c>
      <c r="J63" s="422">
        <f t="shared" si="3"/>
        <v>0.5</v>
      </c>
      <c r="K63" s="422">
        <v>5</v>
      </c>
      <c r="L63" s="422">
        <f t="shared" si="4"/>
        <v>0.83500000000000008</v>
      </c>
      <c r="M63" s="422">
        <v>5</v>
      </c>
      <c r="N63" s="422">
        <f t="shared" si="5"/>
        <v>0.41500000000000004</v>
      </c>
      <c r="O63" s="422">
        <f t="shared" si="6"/>
        <v>0.5</v>
      </c>
      <c r="P63" s="426">
        <f t="shared" si="7"/>
        <v>30.916666666666668</v>
      </c>
      <c r="Q63" s="426">
        <f t="shared" si="8"/>
        <v>0.51527777777777783</v>
      </c>
      <c r="R63" s="544">
        <f>'Costs per Hr-Mn-Sc'!$F$8</f>
        <v>0.3597499999999999</v>
      </c>
      <c r="S63" s="427">
        <f t="shared" si="9"/>
        <v>11.122270833333332</v>
      </c>
      <c r="T63" s="428">
        <f>'Production Timings'!$D$12</f>
        <v>0.48566249999999983</v>
      </c>
      <c r="U63" s="429">
        <f>'Production Timings'!$D$6</f>
        <v>0.37773749999999989</v>
      </c>
      <c r="V63" s="422">
        <f>'Production Timings'!$D$10</f>
        <v>0.11991666666666663</v>
      </c>
      <c r="W63" s="434">
        <f t="shared" si="14"/>
        <v>12.105587499999999</v>
      </c>
      <c r="X63" s="156"/>
      <c r="Y63" s="161">
        <f>X63*Y$3</f>
        <v>0</v>
      </c>
      <c r="Z63" s="631">
        <f>X63*Z$3</f>
        <v>0</v>
      </c>
      <c r="AA63" s="632">
        <f t="shared" si="48"/>
        <v>0</v>
      </c>
      <c r="AB63" s="162">
        <f t="shared" ref="AB63:AB68" si="57">SUM(AA63)</f>
        <v>0</v>
      </c>
      <c r="AC63" s="162">
        <f>W63+AB63</f>
        <v>12.105587499999999</v>
      </c>
      <c r="AD63" s="649">
        <v>1.25</v>
      </c>
      <c r="AE63" s="649">
        <v>1.5</v>
      </c>
      <c r="AF63" s="652">
        <v>1.75</v>
      </c>
      <c r="AG63" s="651">
        <f>AC63*AD63</f>
        <v>15.131984374999998</v>
      </c>
      <c r="AH63" s="163">
        <f>AC63*AE63</f>
        <v>18.158381249999998</v>
      </c>
      <c r="AI63" s="163">
        <f>AC63*AF63</f>
        <v>21.184778124999998</v>
      </c>
    </row>
    <row r="64" spans="1:35" x14ac:dyDescent="0.3">
      <c r="A64" s="167"/>
      <c r="B64" s="416">
        <v>2</v>
      </c>
      <c r="C64" s="526">
        <v>1</v>
      </c>
      <c r="D64" s="149">
        <v>14000</v>
      </c>
      <c r="E64" s="165">
        <f>B64/C64</f>
        <v>2</v>
      </c>
      <c r="F64" s="165">
        <f>ROUNDUP(E64,0)</f>
        <v>2</v>
      </c>
      <c r="G64" s="529">
        <v>750</v>
      </c>
      <c r="H64" s="165">
        <f>D64/G64</f>
        <v>18.666666666666668</v>
      </c>
      <c r="I64" s="149">
        <v>10</v>
      </c>
      <c r="J64" s="14">
        <f>B64*0.5</f>
        <v>1</v>
      </c>
      <c r="K64" s="149">
        <v>5</v>
      </c>
      <c r="L64" s="14">
        <f>(K64*0.167)*F64</f>
        <v>1.6700000000000002</v>
      </c>
      <c r="M64" s="149">
        <v>5</v>
      </c>
      <c r="N64" s="149">
        <f>(M64*E64)*0.083</f>
        <v>0.83000000000000007</v>
      </c>
      <c r="O64" s="14">
        <f>(0.5*C64)*F64</f>
        <v>1</v>
      </c>
      <c r="P64" s="166">
        <f>(H64*F64)+(I64+J64+L64+N64+O64)</f>
        <v>51.833333333333336</v>
      </c>
      <c r="Q64" s="166">
        <f>P64/60</f>
        <v>0.86388888888888893</v>
      </c>
      <c r="R64" s="542">
        <f>'Costs per Hr-Mn-Sc'!$F$8</f>
        <v>0.3597499999999999</v>
      </c>
      <c r="S64" s="417">
        <f>(R64*P64)/B64</f>
        <v>9.3235208333333315</v>
      </c>
      <c r="T64" s="137">
        <f>'Production Timings'!$D$12</f>
        <v>0.48566249999999983</v>
      </c>
      <c r="U64" s="138">
        <f>'Production Timings'!$D$6</f>
        <v>0.37773749999999989</v>
      </c>
      <c r="V64" s="412">
        <f>'Production Timings'!$D$10</f>
        <v>0.11991666666666663</v>
      </c>
      <c r="W64" s="648">
        <f t="shared" si="14"/>
        <v>10.306837499999999</v>
      </c>
      <c r="X64" s="14"/>
      <c r="Y64" s="634">
        <f>X64*Y$3</f>
        <v>0</v>
      </c>
      <c r="Z64" s="635">
        <f>X64*Z$3</f>
        <v>0</v>
      </c>
      <c r="AA64" s="628">
        <f t="shared" si="48"/>
        <v>0</v>
      </c>
      <c r="AB64" s="629">
        <f t="shared" si="57"/>
        <v>0</v>
      </c>
      <c r="AC64" s="629">
        <f>W64+AB64</f>
        <v>10.306837499999999</v>
      </c>
      <c r="AD64" s="501">
        <v>1.25</v>
      </c>
      <c r="AE64" s="435">
        <v>1.5</v>
      </c>
      <c r="AF64" s="436">
        <v>1.75</v>
      </c>
      <c r="AG64" s="502">
        <f>AC64*AD64</f>
        <v>12.883546874999999</v>
      </c>
      <c r="AH64" s="437">
        <f>AC64*AE64</f>
        <v>15.460256249999997</v>
      </c>
      <c r="AI64" s="438">
        <f>AC64*AF64</f>
        <v>18.036965624999997</v>
      </c>
    </row>
    <row r="65" spans="1:35" x14ac:dyDescent="0.3">
      <c r="A65" s="14"/>
      <c r="B65" s="149">
        <v>6</v>
      </c>
      <c r="C65" s="527">
        <v>1</v>
      </c>
      <c r="D65" s="149">
        <v>14000</v>
      </c>
      <c r="E65" s="165">
        <f t="shared" si="0"/>
        <v>6</v>
      </c>
      <c r="F65" s="165">
        <f t="shared" si="1"/>
        <v>6</v>
      </c>
      <c r="G65" s="529">
        <v>750</v>
      </c>
      <c r="H65" s="165">
        <f>D65/G65</f>
        <v>18.666666666666668</v>
      </c>
      <c r="I65" s="149">
        <v>10</v>
      </c>
      <c r="J65" s="14">
        <f t="shared" si="3"/>
        <v>3</v>
      </c>
      <c r="K65" s="149">
        <v>5</v>
      </c>
      <c r="L65" s="14">
        <f t="shared" si="4"/>
        <v>5.0100000000000007</v>
      </c>
      <c r="M65" s="149">
        <v>5</v>
      </c>
      <c r="N65" s="149">
        <f t="shared" si="5"/>
        <v>2.4900000000000002</v>
      </c>
      <c r="O65" s="14">
        <f t="shared" si="6"/>
        <v>3</v>
      </c>
      <c r="P65" s="166">
        <f t="shared" si="7"/>
        <v>135.5</v>
      </c>
      <c r="Q65" s="166">
        <f t="shared" si="8"/>
        <v>2.2583333333333333</v>
      </c>
      <c r="R65" s="542">
        <f>'Costs per Hr-Mn-Sc'!$F$8</f>
        <v>0.3597499999999999</v>
      </c>
      <c r="S65" s="417">
        <f t="shared" si="9"/>
        <v>8.1243541666666648</v>
      </c>
      <c r="T65" s="137">
        <f>'Production Timings'!$D$12</f>
        <v>0.48566249999999983</v>
      </c>
      <c r="U65" s="138">
        <f>'Production Timings'!$D$6</f>
        <v>0.37773749999999989</v>
      </c>
      <c r="V65" s="412">
        <f>'Production Timings'!$D$10</f>
        <v>0.11991666666666663</v>
      </c>
      <c r="W65" s="648">
        <f t="shared" si="14"/>
        <v>9.1076708333333318</v>
      </c>
      <c r="X65" s="14"/>
      <c r="Y65" s="634">
        <f>X65*Y$3</f>
        <v>0</v>
      </c>
      <c r="Z65" s="635">
        <f t="shared" ref="Z65:Z71" si="58">X65*Z$3</f>
        <v>0</v>
      </c>
      <c r="AA65" s="628">
        <f t="shared" si="48"/>
        <v>0</v>
      </c>
      <c r="AB65" s="629">
        <f t="shared" si="57"/>
        <v>0</v>
      </c>
      <c r="AC65" s="629">
        <f t="shared" ref="AC65:AC71" si="59">W65+AB65</f>
        <v>9.1076708333333318</v>
      </c>
      <c r="AD65" s="501">
        <v>1.25</v>
      </c>
      <c r="AE65" s="435">
        <v>1.5</v>
      </c>
      <c r="AF65" s="436">
        <v>1.75</v>
      </c>
      <c r="AG65" s="502">
        <f>AC65*AD65</f>
        <v>11.384588541666664</v>
      </c>
      <c r="AH65" s="437">
        <f>AC65*AE65</f>
        <v>13.661506249999999</v>
      </c>
      <c r="AI65" s="438">
        <f>AC65*AF65</f>
        <v>15.938423958333331</v>
      </c>
    </row>
    <row r="66" spans="1:35" x14ac:dyDescent="0.3">
      <c r="A66" s="14"/>
      <c r="B66" s="149">
        <v>12</v>
      </c>
      <c r="C66" s="527">
        <v>1</v>
      </c>
      <c r="D66" s="149">
        <v>14000</v>
      </c>
      <c r="E66" s="165">
        <f t="shared" si="0"/>
        <v>12</v>
      </c>
      <c r="F66" s="165">
        <f t="shared" si="1"/>
        <v>12</v>
      </c>
      <c r="G66" s="529">
        <v>750</v>
      </c>
      <c r="H66" s="165">
        <f>D66/G66</f>
        <v>18.666666666666668</v>
      </c>
      <c r="I66" s="149">
        <v>10</v>
      </c>
      <c r="J66" s="14">
        <f t="shared" si="3"/>
        <v>6</v>
      </c>
      <c r="K66" s="149">
        <v>5</v>
      </c>
      <c r="L66" s="14">
        <f t="shared" si="4"/>
        <v>10.020000000000001</v>
      </c>
      <c r="M66" s="149">
        <v>5</v>
      </c>
      <c r="N66" s="149">
        <f t="shared" si="5"/>
        <v>4.9800000000000004</v>
      </c>
      <c r="O66" s="14">
        <f t="shared" si="6"/>
        <v>6</v>
      </c>
      <c r="P66" s="166">
        <f t="shared" si="7"/>
        <v>261</v>
      </c>
      <c r="Q66" s="166">
        <f t="shared" si="8"/>
        <v>4.3499999999999996</v>
      </c>
      <c r="R66" s="542">
        <f>'Costs per Hr-Mn-Sc'!$F$8</f>
        <v>0.3597499999999999</v>
      </c>
      <c r="S66" s="417">
        <f t="shared" si="9"/>
        <v>7.8245624999999981</v>
      </c>
      <c r="T66" s="137">
        <f>'Production Timings'!$D$12</f>
        <v>0.48566249999999983</v>
      </c>
      <c r="U66" s="138">
        <f>'Production Timings'!$D$6</f>
        <v>0.37773749999999989</v>
      </c>
      <c r="V66" s="412">
        <f>'Production Timings'!$D$10</f>
        <v>0.11991666666666663</v>
      </c>
      <c r="W66" s="648">
        <f t="shared" si="14"/>
        <v>8.8078791666666643</v>
      </c>
      <c r="X66" s="14"/>
      <c r="Y66" s="634">
        <f t="shared" ref="Y66:Y71" si="60">X66*Y$3</f>
        <v>0</v>
      </c>
      <c r="Z66" s="635">
        <f t="shared" si="58"/>
        <v>0</v>
      </c>
      <c r="AA66" s="628">
        <f t="shared" si="48"/>
        <v>0</v>
      </c>
      <c r="AB66" s="629">
        <f t="shared" si="57"/>
        <v>0</v>
      </c>
      <c r="AC66" s="629">
        <f t="shared" si="59"/>
        <v>8.8078791666666643</v>
      </c>
      <c r="AD66" s="501">
        <v>1.25</v>
      </c>
      <c r="AE66" s="435">
        <v>1.5</v>
      </c>
      <c r="AF66" s="436">
        <v>1.75</v>
      </c>
      <c r="AG66" s="502">
        <f>AC66*AD66</f>
        <v>11.009848958333331</v>
      </c>
      <c r="AH66" s="437">
        <f>AC66*AE66</f>
        <v>13.211818749999996</v>
      </c>
      <c r="AI66" s="438">
        <f>AC66*AF66</f>
        <v>15.413788541666662</v>
      </c>
    </row>
    <row r="67" spans="1:35" x14ac:dyDescent="0.3">
      <c r="A67" s="14"/>
      <c r="B67" s="149">
        <v>24</v>
      </c>
      <c r="C67" s="527">
        <v>1</v>
      </c>
      <c r="D67" s="149">
        <v>14000</v>
      </c>
      <c r="E67" s="165">
        <f t="shared" si="0"/>
        <v>24</v>
      </c>
      <c r="F67" s="165">
        <f t="shared" si="1"/>
        <v>24</v>
      </c>
      <c r="G67" s="529">
        <v>750</v>
      </c>
      <c r="H67" s="165">
        <f t="shared" si="2"/>
        <v>18.666666666666668</v>
      </c>
      <c r="I67" s="149">
        <v>10</v>
      </c>
      <c r="J67" s="14">
        <f t="shared" si="3"/>
        <v>12</v>
      </c>
      <c r="K67" s="149">
        <v>5</v>
      </c>
      <c r="L67" s="14">
        <f t="shared" si="4"/>
        <v>20.040000000000003</v>
      </c>
      <c r="M67" s="149">
        <v>5</v>
      </c>
      <c r="N67" s="149">
        <f t="shared" si="5"/>
        <v>9.9600000000000009</v>
      </c>
      <c r="O67" s="14">
        <f t="shared" si="6"/>
        <v>12</v>
      </c>
      <c r="P67" s="166">
        <f t="shared" si="7"/>
        <v>512</v>
      </c>
      <c r="Q67" s="166">
        <f t="shared" si="8"/>
        <v>8.5333333333333332</v>
      </c>
      <c r="R67" s="542">
        <f>'Costs per Hr-Mn-Sc'!$F$8</f>
        <v>0.3597499999999999</v>
      </c>
      <c r="S67" s="417">
        <f t="shared" si="9"/>
        <v>7.6746666666666643</v>
      </c>
      <c r="T67" s="137">
        <f>'Production Timings'!$D$12</f>
        <v>0.48566249999999983</v>
      </c>
      <c r="U67" s="138">
        <f>'Production Timings'!$D$6</f>
        <v>0.37773749999999989</v>
      </c>
      <c r="V67" s="412">
        <f>'Production Timings'!$D$10</f>
        <v>0.11991666666666663</v>
      </c>
      <c r="W67" s="648">
        <f t="shared" si="14"/>
        <v>8.6579833333333305</v>
      </c>
      <c r="X67" s="14"/>
      <c r="Y67" s="634">
        <f t="shared" si="60"/>
        <v>0</v>
      </c>
      <c r="Z67" s="635">
        <f t="shared" si="58"/>
        <v>0</v>
      </c>
      <c r="AA67" s="628">
        <f t="shared" si="48"/>
        <v>0</v>
      </c>
      <c r="AB67" s="629">
        <f t="shared" si="57"/>
        <v>0</v>
      </c>
      <c r="AC67" s="629">
        <f t="shared" si="59"/>
        <v>8.6579833333333305</v>
      </c>
      <c r="AD67" s="501">
        <v>1.25</v>
      </c>
      <c r="AE67" s="435">
        <v>1.5</v>
      </c>
      <c r="AF67" s="436">
        <v>1.75</v>
      </c>
      <c r="AG67" s="502">
        <f t="shared" ref="AG67:AG71" si="61">AC67*AD67</f>
        <v>10.822479166666664</v>
      </c>
      <c r="AH67" s="437">
        <f t="shared" ref="AH67:AH71" si="62">AC67*AE67</f>
        <v>12.986974999999996</v>
      </c>
      <c r="AI67" s="438">
        <f t="shared" ref="AI67:AI71" si="63">AC67*AF67</f>
        <v>15.151470833333327</v>
      </c>
    </row>
    <row r="68" spans="1:35" x14ac:dyDescent="0.3">
      <c r="A68" s="14"/>
      <c r="B68" s="149">
        <v>48</v>
      </c>
      <c r="C68" s="527">
        <v>1</v>
      </c>
      <c r="D68" s="149">
        <v>14000</v>
      </c>
      <c r="E68" s="165">
        <f t="shared" si="0"/>
        <v>48</v>
      </c>
      <c r="F68" s="165">
        <f t="shared" si="1"/>
        <v>48</v>
      </c>
      <c r="G68" s="529">
        <v>750</v>
      </c>
      <c r="H68" s="165">
        <f t="shared" si="2"/>
        <v>18.666666666666668</v>
      </c>
      <c r="I68" s="149">
        <v>10</v>
      </c>
      <c r="J68" s="14">
        <f t="shared" si="3"/>
        <v>24</v>
      </c>
      <c r="K68" s="149">
        <v>5</v>
      </c>
      <c r="L68" s="14">
        <f t="shared" si="4"/>
        <v>40.080000000000005</v>
      </c>
      <c r="M68" s="149">
        <v>5</v>
      </c>
      <c r="N68" s="149">
        <f t="shared" si="5"/>
        <v>19.920000000000002</v>
      </c>
      <c r="O68" s="14">
        <f t="shared" si="6"/>
        <v>24</v>
      </c>
      <c r="P68" s="166">
        <f t="shared" si="7"/>
        <v>1014</v>
      </c>
      <c r="Q68" s="166">
        <f t="shared" si="8"/>
        <v>16.899999999999999</v>
      </c>
      <c r="R68" s="542">
        <f>'Costs per Hr-Mn-Sc'!$F$8</f>
        <v>0.3597499999999999</v>
      </c>
      <c r="S68" s="417">
        <f t="shared" si="9"/>
        <v>7.5997187499999974</v>
      </c>
      <c r="T68" s="137">
        <f>'Production Timings'!$D$12</f>
        <v>0.48566249999999983</v>
      </c>
      <c r="U68" s="138">
        <f>'Production Timings'!$D$6</f>
        <v>0.37773749999999989</v>
      </c>
      <c r="V68" s="412">
        <f>'Production Timings'!$D$10</f>
        <v>0.11991666666666663</v>
      </c>
      <c r="W68" s="648">
        <f t="shared" si="14"/>
        <v>8.5830354166666645</v>
      </c>
      <c r="X68" s="14"/>
      <c r="Y68" s="634">
        <f t="shared" si="60"/>
        <v>0</v>
      </c>
      <c r="Z68" s="635">
        <f t="shared" si="58"/>
        <v>0</v>
      </c>
      <c r="AA68" s="628">
        <f t="shared" si="48"/>
        <v>0</v>
      </c>
      <c r="AB68" s="629">
        <f t="shared" si="57"/>
        <v>0</v>
      </c>
      <c r="AC68" s="629">
        <f t="shared" si="59"/>
        <v>8.5830354166666645</v>
      </c>
      <c r="AD68" s="501">
        <v>1.25</v>
      </c>
      <c r="AE68" s="435">
        <v>1.5</v>
      </c>
      <c r="AF68" s="436">
        <v>1.75</v>
      </c>
      <c r="AG68" s="502">
        <f t="shared" si="61"/>
        <v>10.72879427083333</v>
      </c>
      <c r="AH68" s="437">
        <f t="shared" si="62"/>
        <v>12.874553124999997</v>
      </c>
      <c r="AI68" s="438">
        <f t="shared" si="63"/>
        <v>15.020311979166664</v>
      </c>
    </row>
    <row r="69" spans="1:35" x14ac:dyDescent="0.3">
      <c r="A69" s="14"/>
      <c r="B69" s="14">
        <v>72</v>
      </c>
      <c r="C69" s="527">
        <v>1</v>
      </c>
      <c r="D69" s="149">
        <v>14000</v>
      </c>
      <c r="E69" s="165">
        <f>B69/C69</f>
        <v>72</v>
      </c>
      <c r="F69" s="165">
        <f>ROUNDUP(E69,0)</f>
        <v>72</v>
      </c>
      <c r="G69" s="529">
        <v>750</v>
      </c>
      <c r="H69" s="165">
        <f>D69/G69</f>
        <v>18.666666666666668</v>
      </c>
      <c r="I69" s="149">
        <v>10</v>
      </c>
      <c r="J69" s="14">
        <f>B69*0.5</f>
        <v>36</v>
      </c>
      <c r="K69" s="149">
        <v>5</v>
      </c>
      <c r="L69" s="14">
        <f>(K69*0.167)*F69</f>
        <v>60.120000000000005</v>
      </c>
      <c r="M69" s="149">
        <v>5</v>
      </c>
      <c r="N69" s="149">
        <f>(M69*E69)*0.083</f>
        <v>29.880000000000003</v>
      </c>
      <c r="O69" s="14">
        <f>(0.5*C69)*F69</f>
        <v>36</v>
      </c>
      <c r="P69" s="166">
        <f>(H69*F69)+(I69+J69+L69+N69+O69)</f>
        <v>1516</v>
      </c>
      <c r="Q69" s="166">
        <f>P69/60</f>
        <v>25.266666666666666</v>
      </c>
      <c r="R69" s="542">
        <f>'Costs per Hr-Mn-Sc'!$F$8</f>
        <v>0.3597499999999999</v>
      </c>
      <c r="S69" s="417">
        <f>(R69*P69)/B69</f>
        <v>7.5747361111111093</v>
      </c>
      <c r="T69" s="137">
        <f>'Production Timings'!$D$12</f>
        <v>0.48566249999999983</v>
      </c>
      <c r="U69" s="138">
        <f>'Production Timings'!$D$6</f>
        <v>0.37773749999999989</v>
      </c>
      <c r="V69" s="412">
        <f>'Production Timings'!$D$10</f>
        <v>0.11991666666666663</v>
      </c>
      <c r="W69" s="648">
        <f t="shared" si="14"/>
        <v>8.5580527777777764</v>
      </c>
      <c r="X69" s="14"/>
      <c r="Y69" s="634">
        <f t="shared" si="60"/>
        <v>0</v>
      </c>
      <c r="Z69" s="635">
        <f t="shared" si="58"/>
        <v>0</v>
      </c>
      <c r="AA69" s="628">
        <f t="shared" si="48"/>
        <v>0</v>
      </c>
      <c r="AB69" s="629">
        <f t="shared" ref="AB69:AB71" si="64">SUM(AA69)</f>
        <v>0</v>
      </c>
      <c r="AC69" s="629">
        <f t="shared" si="59"/>
        <v>8.5580527777777764</v>
      </c>
      <c r="AD69" s="501">
        <v>1.25</v>
      </c>
      <c r="AE69" s="435">
        <v>1.5</v>
      </c>
      <c r="AF69" s="436">
        <v>1.75</v>
      </c>
      <c r="AG69" s="502">
        <f t="shared" si="61"/>
        <v>10.69756597222222</v>
      </c>
      <c r="AH69" s="437">
        <f t="shared" si="62"/>
        <v>12.837079166666665</v>
      </c>
      <c r="AI69" s="438">
        <f t="shared" si="63"/>
        <v>14.976592361111109</v>
      </c>
    </row>
    <row r="70" spans="1:35" x14ac:dyDescent="0.3">
      <c r="A70" s="14"/>
      <c r="B70" s="14">
        <v>144</v>
      </c>
      <c r="C70" s="527">
        <v>1</v>
      </c>
      <c r="D70" s="149">
        <v>14000</v>
      </c>
      <c r="E70" s="165">
        <f t="shared" si="0"/>
        <v>144</v>
      </c>
      <c r="F70" s="165">
        <f t="shared" si="1"/>
        <v>144</v>
      </c>
      <c r="G70" s="529">
        <v>750</v>
      </c>
      <c r="H70" s="165">
        <f t="shared" si="2"/>
        <v>18.666666666666668</v>
      </c>
      <c r="I70" s="149">
        <v>10</v>
      </c>
      <c r="J70" s="14">
        <f t="shared" si="3"/>
        <v>72</v>
      </c>
      <c r="K70" s="149">
        <v>5</v>
      </c>
      <c r="L70" s="14">
        <f t="shared" si="4"/>
        <v>120.24000000000001</v>
      </c>
      <c r="M70" s="149">
        <v>5</v>
      </c>
      <c r="N70" s="149">
        <f t="shared" si="5"/>
        <v>59.760000000000005</v>
      </c>
      <c r="O70" s="14">
        <f t="shared" si="6"/>
        <v>72</v>
      </c>
      <c r="P70" s="166">
        <f t="shared" si="7"/>
        <v>3022</v>
      </c>
      <c r="Q70" s="166">
        <f t="shared" si="8"/>
        <v>50.366666666666667</v>
      </c>
      <c r="R70" s="542">
        <f>'Costs per Hr-Mn-Sc'!$F$8</f>
        <v>0.3597499999999999</v>
      </c>
      <c r="S70" s="417">
        <f t="shared" si="9"/>
        <v>7.5497534722222195</v>
      </c>
      <c r="T70" s="137">
        <f>'Production Timings'!$D$12</f>
        <v>0.48566249999999983</v>
      </c>
      <c r="U70" s="138">
        <f>'Production Timings'!$D$6</f>
        <v>0.37773749999999989</v>
      </c>
      <c r="V70" s="412">
        <f>'Production Timings'!$D$10</f>
        <v>0.11991666666666663</v>
      </c>
      <c r="W70" s="648">
        <f t="shared" si="14"/>
        <v>8.5330701388888865</v>
      </c>
      <c r="X70" s="14"/>
      <c r="Y70" s="634">
        <f t="shared" si="60"/>
        <v>0</v>
      </c>
      <c r="Z70" s="635">
        <f t="shared" si="58"/>
        <v>0</v>
      </c>
      <c r="AA70" s="628">
        <f t="shared" si="48"/>
        <v>0</v>
      </c>
      <c r="AB70" s="629">
        <f t="shared" si="64"/>
        <v>0</v>
      </c>
      <c r="AC70" s="629">
        <f t="shared" si="59"/>
        <v>8.5330701388888865</v>
      </c>
      <c r="AD70" s="501">
        <v>1.25</v>
      </c>
      <c r="AE70" s="435">
        <v>1.5</v>
      </c>
      <c r="AF70" s="436">
        <v>1.75</v>
      </c>
      <c r="AG70" s="502">
        <f t="shared" si="61"/>
        <v>10.666337673611109</v>
      </c>
      <c r="AH70" s="437">
        <f t="shared" si="62"/>
        <v>12.799605208333329</v>
      </c>
      <c r="AI70" s="438">
        <f t="shared" si="63"/>
        <v>14.932872743055551</v>
      </c>
    </row>
    <row r="71" spans="1:35" x14ac:dyDescent="0.3">
      <c r="A71" s="232"/>
      <c r="B71" s="14">
        <v>288</v>
      </c>
      <c r="C71" s="527">
        <v>1</v>
      </c>
      <c r="D71" s="149">
        <v>14000</v>
      </c>
      <c r="E71" s="165">
        <f>B71/C71</f>
        <v>288</v>
      </c>
      <c r="F71" s="165">
        <f>ROUNDUP(E71,0)</f>
        <v>288</v>
      </c>
      <c r="G71" s="529">
        <v>750</v>
      </c>
      <c r="H71" s="165">
        <f>D71/G71</f>
        <v>18.666666666666668</v>
      </c>
      <c r="I71" s="149">
        <v>10</v>
      </c>
      <c r="J71" s="14">
        <f>B71*0.5</f>
        <v>144</v>
      </c>
      <c r="K71" s="149">
        <v>5</v>
      </c>
      <c r="L71" s="14">
        <f>(K71*0.167)*F71</f>
        <v>240.48000000000002</v>
      </c>
      <c r="M71" s="149">
        <v>5</v>
      </c>
      <c r="N71" s="149">
        <f>(M71*E71)*0.083</f>
        <v>119.52000000000001</v>
      </c>
      <c r="O71" s="14">
        <f>(0.5*C71)*F71</f>
        <v>144</v>
      </c>
      <c r="P71" s="166">
        <f>(H71*F71)+(I71+J71+L71+N71+O71)</f>
        <v>6034</v>
      </c>
      <c r="Q71" s="166">
        <f>P71/60</f>
        <v>100.56666666666666</v>
      </c>
      <c r="R71" s="542">
        <f>'Costs per Hr-Mn-Sc'!$F$8</f>
        <v>0.3597499999999999</v>
      </c>
      <c r="S71" s="417">
        <f>(R71*P71)/B71</f>
        <v>7.5372621527777754</v>
      </c>
      <c r="T71" s="137">
        <f>'Production Timings'!$D$12</f>
        <v>0.48566249999999983</v>
      </c>
      <c r="U71" s="138">
        <f>'Production Timings'!$D$6</f>
        <v>0.37773749999999989</v>
      </c>
      <c r="V71" s="412">
        <f>'Production Timings'!$D$10</f>
        <v>0.11991666666666663</v>
      </c>
      <c r="W71" s="648">
        <f t="shared" si="14"/>
        <v>8.5205788194444416</v>
      </c>
      <c r="X71" s="14"/>
      <c r="Y71" s="634">
        <f t="shared" si="60"/>
        <v>0</v>
      </c>
      <c r="Z71" s="635">
        <f t="shared" si="58"/>
        <v>0</v>
      </c>
      <c r="AA71" s="628">
        <f t="shared" si="48"/>
        <v>0</v>
      </c>
      <c r="AB71" s="629">
        <f t="shared" si="64"/>
        <v>0</v>
      </c>
      <c r="AC71" s="629">
        <f t="shared" si="59"/>
        <v>8.5205788194444416</v>
      </c>
      <c r="AD71" s="501">
        <v>1.25</v>
      </c>
      <c r="AE71" s="435">
        <v>1.5</v>
      </c>
      <c r="AF71" s="436">
        <v>1.75</v>
      </c>
      <c r="AG71" s="502">
        <f t="shared" si="61"/>
        <v>10.650723524305551</v>
      </c>
      <c r="AH71" s="437">
        <f t="shared" si="62"/>
        <v>12.780868229166662</v>
      </c>
      <c r="AI71" s="438">
        <f t="shared" si="63"/>
        <v>14.911012934027774</v>
      </c>
    </row>
    <row r="72" spans="1:35" ht="15.6" x14ac:dyDescent="0.3">
      <c r="A72" s="168"/>
      <c r="B72" s="422">
        <v>1</v>
      </c>
      <c r="C72" s="525">
        <v>1</v>
      </c>
      <c r="D72" s="422">
        <v>16000</v>
      </c>
      <c r="E72" s="424">
        <f t="shared" si="0"/>
        <v>1</v>
      </c>
      <c r="F72" s="424">
        <f t="shared" si="1"/>
        <v>1</v>
      </c>
      <c r="G72" s="528">
        <v>750</v>
      </c>
      <c r="H72" s="424">
        <f t="shared" si="2"/>
        <v>21.333333333333332</v>
      </c>
      <c r="I72" s="422">
        <v>10</v>
      </c>
      <c r="J72" s="422">
        <f t="shared" si="3"/>
        <v>0.5</v>
      </c>
      <c r="K72" s="422">
        <v>5</v>
      </c>
      <c r="L72" s="422">
        <f t="shared" si="4"/>
        <v>0.83500000000000008</v>
      </c>
      <c r="M72" s="422">
        <v>5</v>
      </c>
      <c r="N72" s="422">
        <f t="shared" si="5"/>
        <v>0.41500000000000004</v>
      </c>
      <c r="O72" s="422">
        <f t="shared" si="6"/>
        <v>0.5</v>
      </c>
      <c r="P72" s="426">
        <f t="shared" si="7"/>
        <v>33.583333333333329</v>
      </c>
      <c r="Q72" s="426">
        <f t="shared" si="8"/>
        <v>0.55972222222222212</v>
      </c>
      <c r="R72" s="544">
        <f>'Costs per Hr-Mn-Sc'!$F$8</f>
        <v>0.3597499999999999</v>
      </c>
      <c r="S72" s="427">
        <f t="shared" si="9"/>
        <v>12.081604166666661</v>
      </c>
      <c r="T72" s="428">
        <f>'Production Timings'!$D$12</f>
        <v>0.48566249999999983</v>
      </c>
      <c r="U72" s="429">
        <f>'Production Timings'!$D$6</f>
        <v>0.37773749999999989</v>
      </c>
      <c r="V72" s="422">
        <f>'Production Timings'!$D$10</f>
        <v>0.11991666666666663</v>
      </c>
      <c r="W72" s="434">
        <f t="shared" si="14"/>
        <v>13.064920833333328</v>
      </c>
      <c r="X72" s="156"/>
      <c r="Y72" s="161">
        <f>X72*Y$3</f>
        <v>0</v>
      </c>
      <c r="Z72" s="631">
        <f>X72*Z$3</f>
        <v>0</v>
      </c>
      <c r="AA72" s="632">
        <f t="shared" si="48"/>
        <v>0</v>
      </c>
      <c r="AB72" s="162">
        <f t="shared" ref="AB72:AB77" si="65">SUM(AA72)</f>
        <v>0</v>
      </c>
      <c r="AC72" s="162">
        <f>W72+AB72</f>
        <v>13.064920833333328</v>
      </c>
      <c r="AD72" s="649">
        <v>1.25</v>
      </c>
      <c r="AE72" s="649">
        <v>1.5</v>
      </c>
      <c r="AF72" s="652">
        <v>1.75</v>
      </c>
      <c r="AG72" s="651">
        <f>AC72*AD72</f>
        <v>16.331151041666661</v>
      </c>
      <c r="AH72" s="163">
        <f>AC72*AE72</f>
        <v>19.597381249999991</v>
      </c>
      <c r="AI72" s="163">
        <f>AC72*AF72</f>
        <v>22.863611458333324</v>
      </c>
    </row>
    <row r="73" spans="1:35" ht="15.6" x14ac:dyDescent="0.3">
      <c r="A73" s="391"/>
      <c r="B73" s="416">
        <v>2</v>
      </c>
      <c r="C73" s="526">
        <v>1</v>
      </c>
      <c r="D73" s="149">
        <v>16000</v>
      </c>
      <c r="E73" s="165">
        <f>B73/C73</f>
        <v>2</v>
      </c>
      <c r="F73" s="165">
        <f>ROUNDUP(E73,0)</f>
        <v>2</v>
      </c>
      <c r="G73" s="529">
        <v>750</v>
      </c>
      <c r="H73" s="165">
        <f>D73/G73</f>
        <v>21.333333333333332</v>
      </c>
      <c r="I73" s="149">
        <v>10</v>
      </c>
      <c r="J73" s="14">
        <f>B73*0.5</f>
        <v>1</v>
      </c>
      <c r="K73" s="149">
        <v>5</v>
      </c>
      <c r="L73" s="14">
        <f>(K73*0.167)*F73</f>
        <v>1.6700000000000002</v>
      </c>
      <c r="M73" s="149">
        <v>5</v>
      </c>
      <c r="N73" s="149">
        <f>(M73*E73)*0.083</f>
        <v>0.83000000000000007</v>
      </c>
      <c r="O73" s="14">
        <f>(0.5*C73)*F73</f>
        <v>1</v>
      </c>
      <c r="P73" s="166">
        <f>(H73*F73)+(I73+J73+L73+N73+O73)</f>
        <v>57.166666666666664</v>
      </c>
      <c r="Q73" s="166">
        <f>P73/60</f>
        <v>0.95277777777777772</v>
      </c>
      <c r="R73" s="542">
        <f>'Costs per Hr-Mn-Sc'!$F$8</f>
        <v>0.3597499999999999</v>
      </c>
      <c r="S73" s="417">
        <f>(R73*P73)/B73</f>
        <v>10.282854166666663</v>
      </c>
      <c r="T73" s="137">
        <f>'Production Timings'!$D$12</f>
        <v>0.48566249999999983</v>
      </c>
      <c r="U73" s="138">
        <f>'Production Timings'!$D$6</f>
        <v>0.37773749999999989</v>
      </c>
      <c r="V73" s="412">
        <f>'Production Timings'!$D$10</f>
        <v>0.11991666666666663</v>
      </c>
      <c r="W73" s="648">
        <f t="shared" si="14"/>
        <v>11.26617083333333</v>
      </c>
      <c r="X73" s="14"/>
      <c r="Y73" s="634">
        <f>X73*Y$3</f>
        <v>0</v>
      </c>
      <c r="Z73" s="635">
        <f>X73*Z$3</f>
        <v>0</v>
      </c>
      <c r="AA73" s="628">
        <f t="shared" si="48"/>
        <v>0</v>
      </c>
      <c r="AB73" s="629">
        <f t="shared" si="65"/>
        <v>0</v>
      </c>
      <c r="AC73" s="629">
        <f>W73+AB73</f>
        <v>11.26617083333333</v>
      </c>
      <c r="AD73" s="501">
        <v>1.25</v>
      </c>
      <c r="AE73" s="435">
        <v>1.5</v>
      </c>
      <c r="AF73" s="436">
        <v>1.75</v>
      </c>
      <c r="AG73" s="502">
        <f>AC73*AD73</f>
        <v>14.082713541666664</v>
      </c>
      <c r="AH73" s="437">
        <f>AC73*AE73</f>
        <v>16.899256249999993</v>
      </c>
      <c r="AI73" s="438">
        <f>AC73*AF73</f>
        <v>19.715798958333327</v>
      </c>
    </row>
    <row r="74" spans="1:35" x14ac:dyDescent="0.3">
      <c r="B74" s="149">
        <v>6</v>
      </c>
      <c r="C74" s="527">
        <v>1</v>
      </c>
      <c r="D74" s="149">
        <v>16000</v>
      </c>
      <c r="E74" s="165">
        <f t="shared" si="0"/>
        <v>6</v>
      </c>
      <c r="F74" s="165">
        <f t="shared" si="1"/>
        <v>6</v>
      </c>
      <c r="G74" s="529">
        <v>750</v>
      </c>
      <c r="H74" s="165">
        <f t="shared" si="2"/>
        <v>21.333333333333332</v>
      </c>
      <c r="I74" s="149">
        <v>10</v>
      </c>
      <c r="J74" s="14">
        <f t="shared" si="3"/>
        <v>3</v>
      </c>
      <c r="K74" s="149">
        <v>5</v>
      </c>
      <c r="L74" s="14">
        <f t="shared" si="4"/>
        <v>5.0100000000000007</v>
      </c>
      <c r="M74" s="149">
        <v>5</v>
      </c>
      <c r="N74" s="149">
        <f t="shared" si="5"/>
        <v>2.4900000000000002</v>
      </c>
      <c r="O74" s="14">
        <f t="shared" si="6"/>
        <v>3</v>
      </c>
      <c r="P74" s="166">
        <f t="shared" si="7"/>
        <v>151.5</v>
      </c>
      <c r="Q74" s="166">
        <f t="shared" si="8"/>
        <v>2.5249999999999999</v>
      </c>
      <c r="R74" s="542">
        <f>'Costs per Hr-Mn-Sc'!$F$8</f>
        <v>0.3597499999999999</v>
      </c>
      <c r="S74" s="417">
        <f t="shared" si="9"/>
        <v>9.0836874999999981</v>
      </c>
      <c r="T74" s="137">
        <f>'Production Timings'!$D$12</f>
        <v>0.48566249999999983</v>
      </c>
      <c r="U74" s="138">
        <f>'Production Timings'!$D$6</f>
        <v>0.37773749999999989</v>
      </c>
      <c r="V74" s="412">
        <f>'Production Timings'!$D$10</f>
        <v>0.11991666666666663</v>
      </c>
      <c r="W74" s="648">
        <f t="shared" si="14"/>
        <v>10.067004166666665</v>
      </c>
      <c r="X74" s="14"/>
      <c r="Y74" s="634">
        <f>X74*Y$3</f>
        <v>0</v>
      </c>
      <c r="Z74" s="635">
        <f t="shared" ref="Z74:Z80" si="66">X74*Z$3</f>
        <v>0</v>
      </c>
      <c r="AA74" s="628">
        <f t="shared" si="48"/>
        <v>0</v>
      </c>
      <c r="AB74" s="629">
        <f t="shared" si="65"/>
        <v>0</v>
      </c>
      <c r="AC74" s="629">
        <f t="shared" ref="AC74:AC80" si="67">W74+AB74</f>
        <v>10.067004166666665</v>
      </c>
      <c r="AD74" s="501">
        <v>1.25</v>
      </c>
      <c r="AE74" s="435">
        <v>1.5</v>
      </c>
      <c r="AF74" s="436">
        <v>1.75</v>
      </c>
      <c r="AG74" s="502">
        <f>AC74*AD74</f>
        <v>12.583755208333331</v>
      </c>
      <c r="AH74" s="437">
        <f>AC74*AE74</f>
        <v>15.100506249999999</v>
      </c>
      <c r="AI74" s="438">
        <f>AC74*AF74</f>
        <v>17.617257291666665</v>
      </c>
    </row>
    <row r="75" spans="1:35" x14ac:dyDescent="0.3">
      <c r="B75" s="149">
        <v>12</v>
      </c>
      <c r="C75" s="527">
        <v>1</v>
      </c>
      <c r="D75" s="149">
        <v>16000</v>
      </c>
      <c r="E75" s="165">
        <f t="shared" si="0"/>
        <v>12</v>
      </c>
      <c r="F75" s="165">
        <f t="shared" si="1"/>
        <v>12</v>
      </c>
      <c r="G75" s="529">
        <v>750</v>
      </c>
      <c r="H75" s="165">
        <f t="shared" si="2"/>
        <v>21.333333333333332</v>
      </c>
      <c r="I75" s="149">
        <v>10</v>
      </c>
      <c r="J75" s="14">
        <f t="shared" si="3"/>
        <v>6</v>
      </c>
      <c r="K75" s="149">
        <v>5</v>
      </c>
      <c r="L75" s="14">
        <f t="shared" si="4"/>
        <v>10.020000000000001</v>
      </c>
      <c r="M75" s="149">
        <v>5</v>
      </c>
      <c r="N75" s="149">
        <f t="shared" si="5"/>
        <v>4.9800000000000004</v>
      </c>
      <c r="O75" s="14">
        <f t="shared" si="6"/>
        <v>6</v>
      </c>
      <c r="P75" s="166">
        <f t="shared" si="7"/>
        <v>293</v>
      </c>
      <c r="Q75" s="166">
        <f t="shared" si="8"/>
        <v>4.8833333333333337</v>
      </c>
      <c r="R75" s="542">
        <f>'Costs per Hr-Mn-Sc'!$F$8</f>
        <v>0.3597499999999999</v>
      </c>
      <c r="S75" s="417">
        <f t="shared" si="9"/>
        <v>8.7838958333333306</v>
      </c>
      <c r="T75" s="137">
        <f>'Production Timings'!$D$12</f>
        <v>0.48566249999999983</v>
      </c>
      <c r="U75" s="138">
        <f>'Production Timings'!$D$6</f>
        <v>0.37773749999999989</v>
      </c>
      <c r="V75" s="412">
        <f>'Production Timings'!$D$10</f>
        <v>0.11991666666666663</v>
      </c>
      <c r="W75" s="648">
        <f t="shared" si="14"/>
        <v>9.7672124999999976</v>
      </c>
      <c r="X75" s="14"/>
      <c r="Y75" s="634">
        <f t="shared" ref="Y75:Y80" si="68">X75*Y$3</f>
        <v>0</v>
      </c>
      <c r="Z75" s="635">
        <f t="shared" si="66"/>
        <v>0</v>
      </c>
      <c r="AA75" s="628">
        <f t="shared" si="48"/>
        <v>0</v>
      </c>
      <c r="AB75" s="629">
        <f t="shared" si="65"/>
        <v>0</v>
      </c>
      <c r="AC75" s="629">
        <f t="shared" si="67"/>
        <v>9.7672124999999976</v>
      </c>
      <c r="AD75" s="501">
        <v>1.25</v>
      </c>
      <c r="AE75" s="435">
        <v>1.5</v>
      </c>
      <c r="AF75" s="436">
        <v>1.75</v>
      </c>
      <c r="AG75" s="502">
        <f>AC75*AD75</f>
        <v>12.209015624999997</v>
      </c>
      <c r="AH75" s="437">
        <f>AC75*AE75</f>
        <v>14.650818749999996</v>
      </c>
      <c r="AI75" s="438">
        <f>AC75*AF75</f>
        <v>17.092621874999995</v>
      </c>
    </row>
    <row r="76" spans="1:35" x14ac:dyDescent="0.3">
      <c r="B76" s="149">
        <v>24</v>
      </c>
      <c r="C76" s="527">
        <v>1</v>
      </c>
      <c r="D76" s="149">
        <v>16000</v>
      </c>
      <c r="E76" s="165">
        <f t="shared" si="0"/>
        <v>24</v>
      </c>
      <c r="F76" s="165">
        <f t="shared" si="1"/>
        <v>24</v>
      </c>
      <c r="G76" s="529">
        <v>750</v>
      </c>
      <c r="H76" s="165">
        <f t="shared" si="2"/>
        <v>21.333333333333332</v>
      </c>
      <c r="I76" s="149">
        <v>10</v>
      </c>
      <c r="J76" s="14">
        <f t="shared" si="3"/>
        <v>12</v>
      </c>
      <c r="K76" s="149">
        <v>5</v>
      </c>
      <c r="L76" s="14">
        <f t="shared" si="4"/>
        <v>20.040000000000003</v>
      </c>
      <c r="M76" s="149">
        <v>5</v>
      </c>
      <c r="N76" s="149">
        <f t="shared" si="5"/>
        <v>9.9600000000000009</v>
      </c>
      <c r="O76" s="14">
        <f t="shared" si="6"/>
        <v>12</v>
      </c>
      <c r="P76" s="166">
        <f t="shared" si="7"/>
        <v>576</v>
      </c>
      <c r="Q76" s="166">
        <f t="shared" si="8"/>
        <v>9.6</v>
      </c>
      <c r="R76" s="542">
        <f>'Costs per Hr-Mn-Sc'!$F$8</f>
        <v>0.3597499999999999</v>
      </c>
      <c r="S76" s="417">
        <f t="shared" si="9"/>
        <v>8.6339999999999986</v>
      </c>
      <c r="T76" s="137">
        <f>'Production Timings'!$D$12</f>
        <v>0.48566249999999983</v>
      </c>
      <c r="U76" s="138">
        <f>'Production Timings'!$D$6</f>
        <v>0.37773749999999989</v>
      </c>
      <c r="V76" s="412">
        <f>'Production Timings'!$D$10</f>
        <v>0.11991666666666663</v>
      </c>
      <c r="W76" s="648">
        <f t="shared" si="14"/>
        <v>9.6173166666666656</v>
      </c>
      <c r="X76" s="14"/>
      <c r="Y76" s="634">
        <f t="shared" si="68"/>
        <v>0</v>
      </c>
      <c r="Z76" s="635">
        <f t="shared" si="66"/>
        <v>0</v>
      </c>
      <c r="AA76" s="628">
        <f t="shared" si="48"/>
        <v>0</v>
      </c>
      <c r="AB76" s="629">
        <f t="shared" si="65"/>
        <v>0</v>
      </c>
      <c r="AC76" s="629">
        <f t="shared" si="67"/>
        <v>9.6173166666666656</v>
      </c>
      <c r="AD76" s="501">
        <v>1.25</v>
      </c>
      <c r="AE76" s="435">
        <v>1.5</v>
      </c>
      <c r="AF76" s="436">
        <v>1.75</v>
      </c>
      <c r="AG76" s="502">
        <f t="shared" ref="AG76:AG80" si="69">AC76*AD76</f>
        <v>12.021645833333332</v>
      </c>
      <c r="AH76" s="437">
        <f t="shared" ref="AH76:AH80" si="70">AC76*AE76</f>
        <v>14.425974999999998</v>
      </c>
      <c r="AI76" s="438">
        <f t="shared" ref="AI76:AI80" si="71">AC76*AF76</f>
        <v>16.830304166666664</v>
      </c>
    </row>
    <row r="77" spans="1:35" x14ac:dyDescent="0.3">
      <c r="B77" s="149">
        <v>48</v>
      </c>
      <c r="C77" s="527">
        <v>1</v>
      </c>
      <c r="D77" s="149">
        <v>16000</v>
      </c>
      <c r="E77" s="165">
        <f t="shared" si="0"/>
        <v>48</v>
      </c>
      <c r="F77" s="165">
        <f t="shared" si="1"/>
        <v>48</v>
      </c>
      <c r="G77" s="529">
        <v>750</v>
      </c>
      <c r="H77" s="165">
        <f t="shared" si="2"/>
        <v>21.333333333333332</v>
      </c>
      <c r="I77" s="149">
        <v>10</v>
      </c>
      <c r="J77" s="14">
        <f t="shared" si="3"/>
        <v>24</v>
      </c>
      <c r="K77" s="149">
        <v>5</v>
      </c>
      <c r="L77" s="14">
        <f t="shared" si="4"/>
        <v>40.080000000000005</v>
      </c>
      <c r="M77" s="149">
        <v>5</v>
      </c>
      <c r="N77" s="149">
        <f t="shared" si="5"/>
        <v>19.920000000000002</v>
      </c>
      <c r="O77" s="14">
        <f t="shared" si="6"/>
        <v>24</v>
      </c>
      <c r="P77" s="166">
        <f t="shared" si="7"/>
        <v>1142</v>
      </c>
      <c r="Q77" s="166">
        <f t="shared" si="8"/>
        <v>19.033333333333335</v>
      </c>
      <c r="R77" s="542">
        <f>'Costs per Hr-Mn-Sc'!$F$8</f>
        <v>0.3597499999999999</v>
      </c>
      <c r="S77" s="417">
        <f t="shared" si="9"/>
        <v>8.5590520833333308</v>
      </c>
      <c r="T77" s="137">
        <f>'Production Timings'!$D$12</f>
        <v>0.48566249999999983</v>
      </c>
      <c r="U77" s="138">
        <f>'Production Timings'!$D$6</f>
        <v>0.37773749999999989</v>
      </c>
      <c r="V77" s="412">
        <f>'Production Timings'!$D$10</f>
        <v>0.11991666666666663</v>
      </c>
      <c r="W77" s="648">
        <f t="shared" si="14"/>
        <v>9.5423687499999978</v>
      </c>
      <c r="X77" s="14"/>
      <c r="Y77" s="634">
        <f t="shared" si="68"/>
        <v>0</v>
      </c>
      <c r="Z77" s="635">
        <f t="shared" si="66"/>
        <v>0</v>
      </c>
      <c r="AA77" s="628">
        <f t="shared" si="48"/>
        <v>0</v>
      </c>
      <c r="AB77" s="629">
        <f t="shared" si="65"/>
        <v>0</v>
      </c>
      <c r="AC77" s="629">
        <f t="shared" si="67"/>
        <v>9.5423687499999978</v>
      </c>
      <c r="AD77" s="501">
        <v>1.25</v>
      </c>
      <c r="AE77" s="435">
        <v>1.5</v>
      </c>
      <c r="AF77" s="436">
        <v>1.75</v>
      </c>
      <c r="AG77" s="502">
        <f t="shared" si="69"/>
        <v>11.927960937499996</v>
      </c>
      <c r="AH77" s="437">
        <f t="shared" si="70"/>
        <v>14.313553124999997</v>
      </c>
      <c r="AI77" s="438">
        <f t="shared" si="71"/>
        <v>16.699145312499997</v>
      </c>
    </row>
    <row r="78" spans="1:35" x14ac:dyDescent="0.3">
      <c r="B78" s="14">
        <v>72</v>
      </c>
      <c r="C78" s="527">
        <v>1</v>
      </c>
      <c r="D78" s="149">
        <v>16000</v>
      </c>
      <c r="E78" s="165">
        <f>B78/C78</f>
        <v>72</v>
      </c>
      <c r="F78" s="165">
        <f>ROUNDUP(E78,0)</f>
        <v>72</v>
      </c>
      <c r="G78" s="529">
        <v>750</v>
      </c>
      <c r="H78" s="165">
        <f>D78/G78</f>
        <v>21.333333333333332</v>
      </c>
      <c r="I78" s="149">
        <v>10</v>
      </c>
      <c r="J78" s="14">
        <f>B78*0.5</f>
        <v>36</v>
      </c>
      <c r="K78" s="149">
        <v>5</v>
      </c>
      <c r="L78" s="14">
        <f>(K78*0.167)*F78</f>
        <v>60.120000000000005</v>
      </c>
      <c r="M78" s="149">
        <v>5</v>
      </c>
      <c r="N78" s="149">
        <f>(M78*E78)*0.083</f>
        <v>29.880000000000003</v>
      </c>
      <c r="O78" s="14">
        <f>(0.5*C78)*F78</f>
        <v>36</v>
      </c>
      <c r="P78" s="166">
        <f>(H78*F78)+(I78+J78+L78+N78+O78)</f>
        <v>1708</v>
      </c>
      <c r="Q78" s="166">
        <f>P78/60</f>
        <v>28.466666666666665</v>
      </c>
      <c r="R78" s="542">
        <f>'Costs per Hr-Mn-Sc'!$F$8</f>
        <v>0.3597499999999999</v>
      </c>
      <c r="S78" s="417">
        <f>(R78*P78)/B78</f>
        <v>8.5340694444444427</v>
      </c>
      <c r="T78" s="137">
        <f>'Production Timings'!$D$12</f>
        <v>0.48566249999999983</v>
      </c>
      <c r="U78" s="138">
        <f>'Production Timings'!$D$6</f>
        <v>0.37773749999999989</v>
      </c>
      <c r="V78" s="412">
        <f>'Production Timings'!$D$10</f>
        <v>0.11991666666666663</v>
      </c>
      <c r="W78" s="648">
        <f t="shared" si="14"/>
        <v>9.5173861111111098</v>
      </c>
      <c r="X78" s="14"/>
      <c r="Y78" s="634">
        <f t="shared" si="68"/>
        <v>0</v>
      </c>
      <c r="Z78" s="635">
        <f t="shared" si="66"/>
        <v>0</v>
      </c>
      <c r="AA78" s="628">
        <f t="shared" si="48"/>
        <v>0</v>
      </c>
      <c r="AB78" s="629">
        <f t="shared" ref="AB78:AB80" si="72">SUM(AA78)</f>
        <v>0</v>
      </c>
      <c r="AC78" s="629">
        <f t="shared" si="67"/>
        <v>9.5173861111111098</v>
      </c>
      <c r="AD78" s="501">
        <v>1.25</v>
      </c>
      <c r="AE78" s="435">
        <v>1.5</v>
      </c>
      <c r="AF78" s="436">
        <v>1.75</v>
      </c>
      <c r="AG78" s="502">
        <f t="shared" si="69"/>
        <v>11.896732638888887</v>
      </c>
      <c r="AH78" s="437">
        <f t="shared" si="70"/>
        <v>14.276079166666666</v>
      </c>
      <c r="AI78" s="438">
        <f t="shared" si="71"/>
        <v>16.655425694444443</v>
      </c>
    </row>
    <row r="79" spans="1:35" x14ac:dyDescent="0.3">
      <c r="B79" s="14">
        <v>144</v>
      </c>
      <c r="C79" s="527">
        <v>1</v>
      </c>
      <c r="D79" s="149">
        <v>16000</v>
      </c>
      <c r="E79" s="165">
        <f t="shared" si="0"/>
        <v>144</v>
      </c>
      <c r="F79" s="165">
        <f t="shared" si="1"/>
        <v>144</v>
      </c>
      <c r="G79" s="529">
        <v>750</v>
      </c>
      <c r="H79" s="165">
        <f t="shared" si="2"/>
        <v>21.333333333333332</v>
      </c>
      <c r="I79" s="149">
        <v>10</v>
      </c>
      <c r="J79" s="14">
        <f t="shared" si="3"/>
        <v>72</v>
      </c>
      <c r="K79" s="149">
        <v>5</v>
      </c>
      <c r="L79" s="14">
        <f t="shared" si="4"/>
        <v>120.24000000000001</v>
      </c>
      <c r="M79" s="149">
        <v>5</v>
      </c>
      <c r="N79" s="149">
        <f t="shared" si="5"/>
        <v>59.760000000000005</v>
      </c>
      <c r="O79" s="14">
        <f t="shared" si="6"/>
        <v>72</v>
      </c>
      <c r="P79" s="166">
        <f t="shared" si="7"/>
        <v>3406</v>
      </c>
      <c r="Q79" s="166">
        <f t="shared" si="8"/>
        <v>56.766666666666666</v>
      </c>
      <c r="R79" s="542">
        <f>'Costs per Hr-Mn-Sc'!$F$8</f>
        <v>0.3597499999999999</v>
      </c>
      <c r="S79" s="417">
        <f t="shared" si="9"/>
        <v>8.5090868055555529</v>
      </c>
      <c r="T79" s="137">
        <f>'Production Timings'!$D$12</f>
        <v>0.48566249999999983</v>
      </c>
      <c r="U79" s="138">
        <f>'Production Timings'!$D$6</f>
        <v>0.37773749999999989</v>
      </c>
      <c r="V79" s="412">
        <f>'Production Timings'!$D$10</f>
        <v>0.11991666666666663</v>
      </c>
      <c r="W79" s="648">
        <f t="shared" si="14"/>
        <v>9.4924034722222199</v>
      </c>
      <c r="X79" s="14"/>
      <c r="Y79" s="634">
        <f t="shared" si="68"/>
        <v>0</v>
      </c>
      <c r="Z79" s="635">
        <f t="shared" si="66"/>
        <v>0</v>
      </c>
      <c r="AA79" s="628">
        <f t="shared" si="48"/>
        <v>0</v>
      </c>
      <c r="AB79" s="629">
        <f t="shared" si="72"/>
        <v>0</v>
      </c>
      <c r="AC79" s="629">
        <f t="shared" si="67"/>
        <v>9.4924034722222199</v>
      </c>
      <c r="AD79" s="501">
        <v>1.25</v>
      </c>
      <c r="AE79" s="435">
        <v>1.5</v>
      </c>
      <c r="AF79" s="436">
        <v>1.75</v>
      </c>
      <c r="AG79" s="502">
        <f t="shared" si="69"/>
        <v>11.865504340277775</v>
      </c>
      <c r="AH79" s="437">
        <f t="shared" si="70"/>
        <v>14.238605208333329</v>
      </c>
      <c r="AI79" s="438">
        <f t="shared" si="71"/>
        <v>16.611706076388884</v>
      </c>
    </row>
    <row r="80" spans="1:35" x14ac:dyDescent="0.3">
      <c r="B80" s="14">
        <v>288</v>
      </c>
      <c r="C80" s="527">
        <v>1</v>
      </c>
      <c r="D80" s="149">
        <v>16000</v>
      </c>
      <c r="E80" s="165">
        <f>B80/C80</f>
        <v>288</v>
      </c>
      <c r="F80" s="165">
        <f>ROUNDUP(E80,0)</f>
        <v>288</v>
      </c>
      <c r="G80" s="529">
        <v>750</v>
      </c>
      <c r="H80" s="165">
        <f>D80/G80</f>
        <v>21.333333333333332</v>
      </c>
      <c r="I80" s="149">
        <v>10</v>
      </c>
      <c r="J80" s="14">
        <f>B80*0.5</f>
        <v>144</v>
      </c>
      <c r="K80" s="149">
        <v>5</v>
      </c>
      <c r="L80" s="14">
        <f>(K80*0.167)*F80</f>
        <v>240.48000000000002</v>
      </c>
      <c r="M80" s="149">
        <v>5</v>
      </c>
      <c r="N80" s="149">
        <f>(M80*E80)*0.083</f>
        <v>119.52000000000001</v>
      </c>
      <c r="O80" s="14">
        <f>(0.5*C80)*F80</f>
        <v>144</v>
      </c>
      <c r="P80" s="166">
        <f>(H80*F80)+(I80+J80+L80+N80+O80)</f>
        <v>6802</v>
      </c>
      <c r="Q80" s="166">
        <f>P80/60</f>
        <v>113.36666666666666</v>
      </c>
      <c r="R80" s="542">
        <f>'Costs per Hr-Mn-Sc'!$F$8</f>
        <v>0.3597499999999999</v>
      </c>
      <c r="S80" s="417">
        <f>(R80*P80)/B80</f>
        <v>8.4965954861111097</v>
      </c>
      <c r="T80" s="137">
        <f>'Production Timings'!$D$12</f>
        <v>0.48566249999999983</v>
      </c>
      <c r="U80" s="138">
        <f>'Production Timings'!$D$6</f>
        <v>0.37773749999999989</v>
      </c>
      <c r="V80" s="412">
        <f>'Production Timings'!$D$10</f>
        <v>0.11991666666666663</v>
      </c>
      <c r="W80" s="648">
        <f t="shared" si="14"/>
        <v>9.4799121527777768</v>
      </c>
      <c r="X80" s="14"/>
      <c r="Y80" s="634">
        <f t="shared" si="68"/>
        <v>0</v>
      </c>
      <c r="Z80" s="635">
        <f t="shared" si="66"/>
        <v>0</v>
      </c>
      <c r="AA80" s="628">
        <f t="shared" si="48"/>
        <v>0</v>
      </c>
      <c r="AB80" s="629">
        <f t="shared" si="72"/>
        <v>0</v>
      </c>
      <c r="AC80" s="629">
        <f t="shared" si="67"/>
        <v>9.4799121527777768</v>
      </c>
      <c r="AD80" s="501">
        <v>1.25</v>
      </c>
      <c r="AE80" s="435">
        <v>1.5</v>
      </c>
      <c r="AF80" s="436">
        <v>1.75</v>
      </c>
      <c r="AG80" s="502">
        <f t="shared" si="69"/>
        <v>11.849890190972221</v>
      </c>
      <c r="AH80" s="437">
        <f t="shared" si="70"/>
        <v>14.219868229166664</v>
      </c>
      <c r="AI80" s="438">
        <f t="shared" si="71"/>
        <v>16.589846267361111</v>
      </c>
    </row>
    <row r="81" spans="2:35" x14ac:dyDescent="0.3">
      <c r="B81" s="422">
        <v>1</v>
      </c>
      <c r="C81" s="525">
        <v>1</v>
      </c>
      <c r="D81" s="422">
        <v>18000</v>
      </c>
      <c r="E81" s="424">
        <f t="shared" si="0"/>
        <v>1</v>
      </c>
      <c r="F81" s="424">
        <f t="shared" si="1"/>
        <v>1</v>
      </c>
      <c r="G81" s="528">
        <v>750</v>
      </c>
      <c r="H81" s="424">
        <f t="shared" si="2"/>
        <v>24</v>
      </c>
      <c r="I81" s="422">
        <v>10</v>
      </c>
      <c r="J81" s="422">
        <f t="shared" si="3"/>
        <v>0.5</v>
      </c>
      <c r="K81" s="422">
        <v>5</v>
      </c>
      <c r="L81" s="422">
        <f t="shared" si="4"/>
        <v>0.83500000000000008</v>
      </c>
      <c r="M81" s="422">
        <v>5</v>
      </c>
      <c r="N81" s="422">
        <f t="shared" si="5"/>
        <v>0.41500000000000004</v>
      </c>
      <c r="O81" s="422">
        <f t="shared" si="6"/>
        <v>0.5</v>
      </c>
      <c r="P81" s="426">
        <f t="shared" si="7"/>
        <v>36.25</v>
      </c>
      <c r="Q81" s="426">
        <f t="shared" si="8"/>
        <v>0.60416666666666663</v>
      </c>
      <c r="R81" s="544">
        <f>'Costs per Hr-Mn-Sc'!$F$8</f>
        <v>0.3597499999999999</v>
      </c>
      <c r="S81" s="427">
        <f t="shared" si="9"/>
        <v>13.040937499999997</v>
      </c>
      <c r="T81" s="428">
        <f>'Production Timings'!$D$12</f>
        <v>0.48566249999999983</v>
      </c>
      <c r="U81" s="429">
        <f>'Production Timings'!$D$6</f>
        <v>0.37773749999999989</v>
      </c>
      <c r="V81" s="422">
        <f>'Production Timings'!$D$10</f>
        <v>0.11991666666666663</v>
      </c>
      <c r="W81" s="434">
        <f t="shared" si="14"/>
        <v>14.024254166666664</v>
      </c>
      <c r="X81" s="156"/>
      <c r="Y81" s="161">
        <f>X81*Y$3</f>
        <v>0</v>
      </c>
      <c r="Z81" s="631">
        <f>X81*Z$3</f>
        <v>0</v>
      </c>
      <c r="AA81" s="632">
        <f t="shared" ref="AA81:AA144" si="73">Y81+Z81</f>
        <v>0</v>
      </c>
      <c r="AB81" s="162">
        <f t="shared" ref="AB81:AB86" si="74">SUM(AA81)</f>
        <v>0</v>
      </c>
      <c r="AC81" s="162">
        <f>W81+AB81</f>
        <v>14.024254166666664</v>
      </c>
      <c r="AD81" s="649">
        <v>1.25</v>
      </c>
      <c r="AE81" s="649">
        <v>1.5</v>
      </c>
      <c r="AF81" s="652">
        <v>1.75</v>
      </c>
      <c r="AG81" s="651">
        <f>AC81*AD81</f>
        <v>17.530317708333328</v>
      </c>
      <c r="AH81" s="163">
        <f>AC81*AE81</f>
        <v>21.036381249999994</v>
      </c>
      <c r="AI81" s="163">
        <f>AC81*AF81</f>
        <v>24.542444791666661</v>
      </c>
    </row>
    <row r="82" spans="2:35" x14ac:dyDescent="0.3">
      <c r="B82" s="416">
        <v>2</v>
      </c>
      <c r="C82" s="526">
        <v>1</v>
      </c>
      <c r="D82" s="149">
        <v>18000</v>
      </c>
      <c r="E82" s="165">
        <f>B82/C82</f>
        <v>2</v>
      </c>
      <c r="F82" s="165">
        <f>ROUNDUP(E82,0)</f>
        <v>2</v>
      </c>
      <c r="G82" s="529">
        <v>750</v>
      </c>
      <c r="H82" s="165">
        <f>D82/G82</f>
        <v>24</v>
      </c>
      <c r="I82" s="149">
        <v>10</v>
      </c>
      <c r="J82" s="14">
        <f>B82*0.5</f>
        <v>1</v>
      </c>
      <c r="K82" s="149">
        <v>5</v>
      </c>
      <c r="L82" s="14">
        <f>(K82*0.167)*F82</f>
        <v>1.6700000000000002</v>
      </c>
      <c r="M82" s="149">
        <v>5</v>
      </c>
      <c r="N82" s="149">
        <f>(M82*E82)*0.083</f>
        <v>0.83000000000000007</v>
      </c>
      <c r="O82" s="14">
        <f>(0.5*C82)*F82</f>
        <v>1</v>
      </c>
      <c r="P82" s="166">
        <f>(H82*F82)+(I82+J82+L82+N82+O82)</f>
        <v>62.5</v>
      </c>
      <c r="Q82" s="166">
        <f>P82/60</f>
        <v>1.0416666666666667</v>
      </c>
      <c r="R82" s="542">
        <f>'Costs per Hr-Mn-Sc'!$F$8</f>
        <v>0.3597499999999999</v>
      </c>
      <c r="S82" s="417">
        <f>(R82*P82)/B82</f>
        <v>11.242187499999996</v>
      </c>
      <c r="T82" s="137">
        <f>'Production Timings'!$D$12</f>
        <v>0.48566249999999983</v>
      </c>
      <c r="U82" s="138">
        <f>'Production Timings'!$D$6</f>
        <v>0.37773749999999989</v>
      </c>
      <c r="V82" s="412">
        <f>'Production Timings'!$D$10</f>
        <v>0.11991666666666663</v>
      </c>
      <c r="W82" s="648">
        <f t="shared" ref="W82:W145" si="75">SUM(S82:V82)</f>
        <v>12.225504166666664</v>
      </c>
      <c r="X82" s="14"/>
      <c r="Y82" s="634">
        <f>X82*Y$3</f>
        <v>0</v>
      </c>
      <c r="Z82" s="635">
        <f>X82*Z$3</f>
        <v>0</v>
      </c>
      <c r="AA82" s="628">
        <f t="shared" si="73"/>
        <v>0</v>
      </c>
      <c r="AB82" s="629">
        <f t="shared" si="74"/>
        <v>0</v>
      </c>
      <c r="AC82" s="629">
        <f>W82+AB82</f>
        <v>12.225504166666664</v>
      </c>
      <c r="AD82" s="501">
        <v>1.25</v>
      </c>
      <c r="AE82" s="435">
        <v>1.5</v>
      </c>
      <c r="AF82" s="436">
        <v>1.75</v>
      </c>
      <c r="AG82" s="502">
        <f>AC82*AD82</f>
        <v>15.28188020833333</v>
      </c>
      <c r="AH82" s="437">
        <f>AC82*AE82</f>
        <v>18.338256249999993</v>
      </c>
      <c r="AI82" s="438">
        <f>AC82*AF82</f>
        <v>21.39463229166666</v>
      </c>
    </row>
    <row r="83" spans="2:35" x14ac:dyDescent="0.3">
      <c r="B83" s="149">
        <v>6</v>
      </c>
      <c r="C83" s="527">
        <v>1</v>
      </c>
      <c r="D83" s="149">
        <v>18000</v>
      </c>
      <c r="E83" s="165">
        <f t="shared" si="0"/>
        <v>6</v>
      </c>
      <c r="F83" s="165">
        <f t="shared" si="1"/>
        <v>6</v>
      </c>
      <c r="G83" s="529">
        <v>750</v>
      </c>
      <c r="H83" s="165">
        <f t="shared" si="2"/>
        <v>24</v>
      </c>
      <c r="I83" s="149">
        <v>10</v>
      </c>
      <c r="J83" s="14">
        <f t="shared" si="3"/>
        <v>3</v>
      </c>
      <c r="K83" s="149">
        <v>5</v>
      </c>
      <c r="L83" s="14">
        <f t="shared" si="4"/>
        <v>5.0100000000000007</v>
      </c>
      <c r="M83" s="149">
        <v>5</v>
      </c>
      <c r="N83" s="149">
        <f t="shared" si="5"/>
        <v>2.4900000000000002</v>
      </c>
      <c r="O83" s="14">
        <f t="shared" si="6"/>
        <v>3</v>
      </c>
      <c r="P83" s="166">
        <f t="shared" si="7"/>
        <v>167.5</v>
      </c>
      <c r="Q83" s="166">
        <f t="shared" si="8"/>
        <v>2.7916666666666665</v>
      </c>
      <c r="R83" s="542">
        <f>'Costs per Hr-Mn-Sc'!$F$8</f>
        <v>0.3597499999999999</v>
      </c>
      <c r="S83" s="417">
        <f t="shared" ref="S83:S164" si="76">(R83*P83)/B83</f>
        <v>10.043020833333332</v>
      </c>
      <c r="T83" s="137">
        <f>'Production Timings'!$D$12</f>
        <v>0.48566249999999983</v>
      </c>
      <c r="U83" s="138">
        <f>'Production Timings'!$D$6</f>
        <v>0.37773749999999989</v>
      </c>
      <c r="V83" s="412">
        <f>'Production Timings'!$D$10</f>
        <v>0.11991666666666663</v>
      </c>
      <c r="W83" s="648">
        <f t="shared" si="75"/>
        <v>11.026337499999999</v>
      </c>
      <c r="X83" s="14"/>
      <c r="Y83" s="634">
        <f>X83*Y$3</f>
        <v>0</v>
      </c>
      <c r="Z83" s="635">
        <f t="shared" ref="Z83:Z89" si="77">X83*Z$3</f>
        <v>0</v>
      </c>
      <c r="AA83" s="628">
        <f t="shared" si="73"/>
        <v>0</v>
      </c>
      <c r="AB83" s="629">
        <f t="shared" si="74"/>
        <v>0</v>
      </c>
      <c r="AC83" s="629">
        <f t="shared" ref="AC83:AC89" si="78">W83+AB83</f>
        <v>11.026337499999999</v>
      </c>
      <c r="AD83" s="501">
        <v>1.25</v>
      </c>
      <c r="AE83" s="435">
        <v>1.5</v>
      </c>
      <c r="AF83" s="436">
        <v>1.75</v>
      </c>
      <c r="AG83" s="502">
        <f>AC83*AD83</f>
        <v>13.782921874999998</v>
      </c>
      <c r="AH83" s="437">
        <f>AC83*AE83</f>
        <v>16.539506249999999</v>
      </c>
      <c r="AI83" s="438">
        <f>AC83*AF83</f>
        <v>19.296090624999998</v>
      </c>
    </row>
    <row r="84" spans="2:35" x14ac:dyDescent="0.3">
      <c r="B84" s="149">
        <v>12</v>
      </c>
      <c r="C84" s="527">
        <v>1</v>
      </c>
      <c r="D84" s="149">
        <v>18000</v>
      </c>
      <c r="E84" s="165">
        <f t="shared" si="0"/>
        <v>12</v>
      </c>
      <c r="F84" s="165">
        <f t="shared" si="1"/>
        <v>12</v>
      </c>
      <c r="G84" s="529">
        <v>750</v>
      </c>
      <c r="H84" s="165">
        <f t="shared" si="2"/>
        <v>24</v>
      </c>
      <c r="I84" s="149">
        <v>10</v>
      </c>
      <c r="J84" s="14">
        <f t="shared" si="3"/>
        <v>6</v>
      </c>
      <c r="K84" s="149">
        <v>5</v>
      </c>
      <c r="L84" s="14">
        <f t="shared" si="4"/>
        <v>10.020000000000001</v>
      </c>
      <c r="M84" s="149">
        <v>5</v>
      </c>
      <c r="N84" s="149">
        <f t="shared" si="5"/>
        <v>4.9800000000000004</v>
      </c>
      <c r="O84" s="14">
        <f t="shared" si="6"/>
        <v>6</v>
      </c>
      <c r="P84" s="166">
        <f t="shared" si="7"/>
        <v>325</v>
      </c>
      <c r="Q84" s="166">
        <f t="shared" si="8"/>
        <v>5.416666666666667</v>
      </c>
      <c r="R84" s="542">
        <f>'Costs per Hr-Mn-Sc'!$F$8</f>
        <v>0.3597499999999999</v>
      </c>
      <c r="S84" s="417">
        <f t="shared" si="76"/>
        <v>9.7432291666666639</v>
      </c>
      <c r="T84" s="137">
        <f>'Production Timings'!$D$12</f>
        <v>0.48566249999999983</v>
      </c>
      <c r="U84" s="138">
        <f>'Production Timings'!$D$6</f>
        <v>0.37773749999999989</v>
      </c>
      <c r="V84" s="412">
        <f>'Production Timings'!$D$10</f>
        <v>0.11991666666666663</v>
      </c>
      <c r="W84" s="648">
        <f t="shared" si="75"/>
        <v>10.726545833333331</v>
      </c>
      <c r="X84" s="14"/>
      <c r="Y84" s="634">
        <f t="shared" ref="Y84:Y89" si="79">X84*Y$3</f>
        <v>0</v>
      </c>
      <c r="Z84" s="635">
        <f t="shared" si="77"/>
        <v>0</v>
      </c>
      <c r="AA84" s="628">
        <f t="shared" si="73"/>
        <v>0</v>
      </c>
      <c r="AB84" s="629">
        <f t="shared" si="74"/>
        <v>0</v>
      </c>
      <c r="AC84" s="629">
        <f t="shared" si="78"/>
        <v>10.726545833333331</v>
      </c>
      <c r="AD84" s="501">
        <v>1.25</v>
      </c>
      <c r="AE84" s="435">
        <v>1.5</v>
      </c>
      <c r="AF84" s="436">
        <v>1.75</v>
      </c>
      <c r="AG84" s="502">
        <f>AC84*AD84</f>
        <v>13.408182291666664</v>
      </c>
      <c r="AH84" s="437">
        <f>AC84*AE84</f>
        <v>16.089818749999996</v>
      </c>
      <c r="AI84" s="438">
        <f>AC84*AF84</f>
        <v>18.771455208333329</v>
      </c>
    </row>
    <row r="85" spans="2:35" x14ac:dyDescent="0.3">
      <c r="B85" s="149">
        <v>24</v>
      </c>
      <c r="C85" s="527">
        <v>1</v>
      </c>
      <c r="D85" s="149">
        <v>18000</v>
      </c>
      <c r="E85" s="165">
        <f t="shared" si="0"/>
        <v>24</v>
      </c>
      <c r="F85" s="165">
        <f t="shared" si="1"/>
        <v>24</v>
      </c>
      <c r="G85" s="529">
        <v>750</v>
      </c>
      <c r="H85" s="165">
        <f t="shared" si="2"/>
        <v>24</v>
      </c>
      <c r="I85" s="149">
        <v>10</v>
      </c>
      <c r="J85" s="14">
        <f t="shared" si="3"/>
        <v>12</v>
      </c>
      <c r="K85" s="149">
        <v>5</v>
      </c>
      <c r="L85" s="14">
        <f t="shared" si="4"/>
        <v>20.040000000000003</v>
      </c>
      <c r="M85" s="149">
        <v>5</v>
      </c>
      <c r="N85" s="149">
        <f t="shared" si="5"/>
        <v>9.9600000000000009</v>
      </c>
      <c r="O85" s="14">
        <f t="shared" si="6"/>
        <v>12</v>
      </c>
      <c r="P85" s="166">
        <f t="shared" si="7"/>
        <v>640</v>
      </c>
      <c r="Q85" s="166">
        <f t="shared" si="8"/>
        <v>10.666666666666666</v>
      </c>
      <c r="R85" s="542">
        <f>'Costs per Hr-Mn-Sc'!$F$8</f>
        <v>0.3597499999999999</v>
      </c>
      <c r="S85" s="417">
        <f t="shared" si="76"/>
        <v>9.5933333333333319</v>
      </c>
      <c r="T85" s="137">
        <f>'Production Timings'!$D$12</f>
        <v>0.48566249999999983</v>
      </c>
      <c r="U85" s="138">
        <f>'Production Timings'!$D$6</f>
        <v>0.37773749999999989</v>
      </c>
      <c r="V85" s="412">
        <f>'Production Timings'!$D$10</f>
        <v>0.11991666666666663</v>
      </c>
      <c r="W85" s="648">
        <f t="shared" si="75"/>
        <v>10.576649999999999</v>
      </c>
      <c r="X85" s="14"/>
      <c r="Y85" s="634">
        <f t="shared" si="79"/>
        <v>0</v>
      </c>
      <c r="Z85" s="635">
        <f t="shared" si="77"/>
        <v>0</v>
      </c>
      <c r="AA85" s="628">
        <f t="shared" si="73"/>
        <v>0</v>
      </c>
      <c r="AB85" s="629">
        <f t="shared" si="74"/>
        <v>0</v>
      </c>
      <c r="AC85" s="629">
        <f t="shared" si="78"/>
        <v>10.576649999999999</v>
      </c>
      <c r="AD85" s="501">
        <v>1.25</v>
      </c>
      <c r="AE85" s="435">
        <v>1.5</v>
      </c>
      <c r="AF85" s="436">
        <v>1.75</v>
      </c>
      <c r="AG85" s="502">
        <f t="shared" ref="AG85:AG89" si="80">AC85*AD85</f>
        <v>13.220812499999999</v>
      </c>
      <c r="AH85" s="437">
        <f t="shared" ref="AH85:AH89" si="81">AC85*AE85</f>
        <v>15.864974999999998</v>
      </c>
      <c r="AI85" s="438">
        <f t="shared" ref="AI85:AI89" si="82">AC85*AF85</f>
        <v>18.509137499999998</v>
      </c>
    </row>
    <row r="86" spans="2:35" x14ac:dyDescent="0.3">
      <c r="B86" s="149">
        <v>48</v>
      </c>
      <c r="C86" s="527">
        <v>1</v>
      </c>
      <c r="D86" s="149">
        <v>18000</v>
      </c>
      <c r="E86" s="165">
        <f t="shared" si="0"/>
        <v>48</v>
      </c>
      <c r="F86" s="165">
        <f t="shared" si="1"/>
        <v>48</v>
      </c>
      <c r="G86" s="529">
        <v>750</v>
      </c>
      <c r="H86" s="165">
        <f t="shared" si="2"/>
        <v>24</v>
      </c>
      <c r="I86" s="149">
        <v>10</v>
      </c>
      <c r="J86" s="14">
        <f t="shared" si="3"/>
        <v>24</v>
      </c>
      <c r="K86" s="149">
        <v>5</v>
      </c>
      <c r="L86" s="14">
        <f t="shared" si="4"/>
        <v>40.080000000000005</v>
      </c>
      <c r="M86" s="149">
        <v>5</v>
      </c>
      <c r="N86" s="149">
        <f t="shared" si="5"/>
        <v>19.920000000000002</v>
      </c>
      <c r="O86" s="14">
        <f t="shared" si="6"/>
        <v>24</v>
      </c>
      <c r="P86" s="166">
        <f t="shared" si="7"/>
        <v>1270</v>
      </c>
      <c r="Q86" s="166">
        <f t="shared" si="8"/>
        <v>21.166666666666668</v>
      </c>
      <c r="R86" s="542">
        <f>'Costs per Hr-Mn-Sc'!$F$8</f>
        <v>0.3597499999999999</v>
      </c>
      <c r="S86" s="417">
        <f t="shared" si="76"/>
        <v>9.5183854166666642</v>
      </c>
      <c r="T86" s="137">
        <f>'Production Timings'!$D$12</f>
        <v>0.48566249999999983</v>
      </c>
      <c r="U86" s="138">
        <f>'Production Timings'!$D$6</f>
        <v>0.37773749999999989</v>
      </c>
      <c r="V86" s="412">
        <f>'Production Timings'!$D$10</f>
        <v>0.11991666666666663</v>
      </c>
      <c r="W86" s="648">
        <f t="shared" si="75"/>
        <v>10.501702083333331</v>
      </c>
      <c r="X86" s="14"/>
      <c r="Y86" s="634">
        <f t="shared" si="79"/>
        <v>0</v>
      </c>
      <c r="Z86" s="635">
        <f t="shared" si="77"/>
        <v>0</v>
      </c>
      <c r="AA86" s="628">
        <f t="shared" si="73"/>
        <v>0</v>
      </c>
      <c r="AB86" s="629">
        <f t="shared" si="74"/>
        <v>0</v>
      </c>
      <c r="AC86" s="629">
        <f t="shared" si="78"/>
        <v>10.501702083333331</v>
      </c>
      <c r="AD86" s="501">
        <v>1.25</v>
      </c>
      <c r="AE86" s="435">
        <v>1.5</v>
      </c>
      <c r="AF86" s="436">
        <v>1.75</v>
      </c>
      <c r="AG86" s="502">
        <f t="shared" si="80"/>
        <v>13.127127604166663</v>
      </c>
      <c r="AH86" s="437">
        <f t="shared" si="81"/>
        <v>15.752553124999997</v>
      </c>
      <c r="AI86" s="438">
        <f t="shared" si="82"/>
        <v>18.377978645833331</v>
      </c>
    </row>
    <row r="87" spans="2:35" x14ac:dyDescent="0.3">
      <c r="B87" s="14">
        <v>72</v>
      </c>
      <c r="C87" s="527">
        <v>1</v>
      </c>
      <c r="D87" s="149">
        <v>18000</v>
      </c>
      <c r="E87" s="165">
        <f>B87/C87</f>
        <v>72</v>
      </c>
      <c r="F87" s="165">
        <f>ROUNDUP(E87,0)</f>
        <v>72</v>
      </c>
      <c r="G87" s="529">
        <v>750</v>
      </c>
      <c r="H87" s="165">
        <f>D87/G87</f>
        <v>24</v>
      </c>
      <c r="I87" s="149">
        <v>10</v>
      </c>
      <c r="J87" s="14">
        <f>B87*0.5</f>
        <v>36</v>
      </c>
      <c r="K87" s="149">
        <v>5</v>
      </c>
      <c r="L87" s="14">
        <f>(K87*0.167)*F87</f>
        <v>60.120000000000005</v>
      </c>
      <c r="M87" s="149">
        <v>5</v>
      </c>
      <c r="N87" s="149">
        <f>(M87*E87)*0.083</f>
        <v>29.880000000000003</v>
      </c>
      <c r="O87" s="14">
        <f>(0.5*C87)*F87</f>
        <v>36</v>
      </c>
      <c r="P87" s="166">
        <f>(H87*F87)+(I87+J87+L87+N87+O87)</f>
        <v>1900</v>
      </c>
      <c r="Q87" s="166">
        <f>P87/60</f>
        <v>31.666666666666668</v>
      </c>
      <c r="R87" s="542">
        <f>'Costs per Hr-Mn-Sc'!$F$8</f>
        <v>0.3597499999999999</v>
      </c>
      <c r="S87" s="417">
        <f>(R87*P87)/B87</f>
        <v>9.4934027777777761</v>
      </c>
      <c r="T87" s="137">
        <f>'Production Timings'!$D$12</f>
        <v>0.48566249999999983</v>
      </c>
      <c r="U87" s="138">
        <f>'Production Timings'!$D$6</f>
        <v>0.37773749999999989</v>
      </c>
      <c r="V87" s="412">
        <f>'Production Timings'!$D$10</f>
        <v>0.11991666666666663</v>
      </c>
      <c r="W87" s="648">
        <f t="shared" si="75"/>
        <v>10.476719444444443</v>
      </c>
      <c r="X87" s="14"/>
      <c r="Y87" s="634">
        <f t="shared" si="79"/>
        <v>0</v>
      </c>
      <c r="Z87" s="635">
        <f t="shared" si="77"/>
        <v>0</v>
      </c>
      <c r="AA87" s="628">
        <f t="shared" si="73"/>
        <v>0</v>
      </c>
      <c r="AB87" s="629">
        <f t="shared" ref="AB87:AB89" si="83">SUM(AA87)</f>
        <v>0</v>
      </c>
      <c r="AC87" s="629">
        <f t="shared" si="78"/>
        <v>10.476719444444443</v>
      </c>
      <c r="AD87" s="501">
        <v>1.25</v>
      </c>
      <c r="AE87" s="435">
        <v>1.5</v>
      </c>
      <c r="AF87" s="436">
        <v>1.75</v>
      </c>
      <c r="AG87" s="502">
        <f t="shared" si="80"/>
        <v>13.095899305555553</v>
      </c>
      <c r="AH87" s="437">
        <f t="shared" si="81"/>
        <v>15.715079166666666</v>
      </c>
      <c r="AI87" s="438">
        <f t="shared" si="82"/>
        <v>18.334259027777776</v>
      </c>
    </row>
    <row r="88" spans="2:35" x14ac:dyDescent="0.3">
      <c r="B88" s="14">
        <v>144</v>
      </c>
      <c r="C88" s="527">
        <v>1</v>
      </c>
      <c r="D88" s="149">
        <v>18000</v>
      </c>
      <c r="E88" s="165">
        <f t="shared" si="0"/>
        <v>144</v>
      </c>
      <c r="F88" s="165">
        <f t="shared" si="1"/>
        <v>144</v>
      </c>
      <c r="G88" s="529">
        <v>750</v>
      </c>
      <c r="H88" s="165">
        <f t="shared" si="2"/>
        <v>24</v>
      </c>
      <c r="I88" s="149">
        <v>10</v>
      </c>
      <c r="J88" s="14">
        <f t="shared" si="3"/>
        <v>72</v>
      </c>
      <c r="K88" s="149">
        <v>5</v>
      </c>
      <c r="L88" s="14">
        <f t="shared" si="4"/>
        <v>120.24000000000001</v>
      </c>
      <c r="M88" s="149">
        <v>5</v>
      </c>
      <c r="N88" s="149">
        <f t="shared" si="5"/>
        <v>59.760000000000005</v>
      </c>
      <c r="O88" s="14">
        <f t="shared" si="6"/>
        <v>72</v>
      </c>
      <c r="P88" s="166">
        <f t="shared" si="7"/>
        <v>3790</v>
      </c>
      <c r="Q88" s="166">
        <f t="shared" si="8"/>
        <v>63.166666666666664</v>
      </c>
      <c r="R88" s="542">
        <f>'Costs per Hr-Mn-Sc'!$F$8</f>
        <v>0.3597499999999999</v>
      </c>
      <c r="S88" s="417">
        <f t="shared" si="76"/>
        <v>9.4684201388888862</v>
      </c>
      <c r="T88" s="137">
        <f>'Production Timings'!$D$12</f>
        <v>0.48566249999999983</v>
      </c>
      <c r="U88" s="138">
        <f>'Production Timings'!$D$6</f>
        <v>0.37773749999999989</v>
      </c>
      <c r="V88" s="412">
        <f>'Production Timings'!$D$10</f>
        <v>0.11991666666666663</v>
      </c>
      <c r="W88" s="648">
        <f t="shared" si="75"/>
        <v>10.451736805555553</v>
      </c>
      <c r="X88" s="14"/>
      <c r="Y88" s="634">
        <f t="shared" si="79"/>
        <v>0</v>
      </c>
      <c r="Z88" s="635">
        <f t="shared" si="77"/>
        <v>0</v>
      </c>
      <c r="AA88" s="628">
        <f t="shared" si="73"/>
        <v>0</v>
      </c>
      <c r="AB88" s="629">
        <f t="shared" si="83"/>
        <v>0</v>
      </c>
      <c r="AC88" s="629">
        <f t="shared" si="78"/>
        <v>10.451736805555553</v>
      </c>
      <c r="AD88" s="501">
        <v>1.25</v>
      </c>
      <c r="AE88" s="435">
        <v>1.5</v>
      </c>
      <c r="AF88" s="436">
        <v>1.75</v>
      </c>
      <c r="AG88" s="502">
        <f t="shared" si="80"/>
        <v>13.064671006944442</v>
      </c>
      <c r="AH88" s="437">
        <f t="shared" si="81"/>
        <v>15.677605208333329</v>
      </c>
      <c r="AI88" s="438">
        <f t="shared" si="82"/>
        <v>18.290539409722218</v>
      </c>
    </row>
    <row r="89" spans="2:35" x14ac:dyDescent="0.3">
      <c r="B89" s="14">
        <v>288</v>
      </c>
      <c r="C89" s="527">
        <v>1</v>
      </c>
      <c r="D89" s="149">
        <v>18000</v>
      </c>
      <c r="E89" s="165">
        <f>B89/C89</f>
        <v>288</v>
      </c>
      <c r="F89" s="165">
        <f>ROUNDUP(E89,0)</f>
        <v>288</v>
      </c>
      <c r="G89" s="529">
        <v>750</v>
      </c>
      <c r="H89" s="165">
        <f>D89/G89</f>
        <v>24</v>
      </c>
      <c r="I89" s="149">
        <v>10</v>
      </c>
      <c r="J89" s="14">
        <f>B89*0.5</f>
        <v>144</v>
      </c>
      <c r="K89" s="149">
        <v>5</v>
      </c>
      <c r="L89" s="14">
        <f>(K89*0.167)*F89</f>
        <v>240.48000000000002</v>
      </c>
      <c r="M89" s="149">
        <v>5</v>
      </c>
      <c r="N89" s="149">
        <f>(M89*E89)*0.083</f>
        <v>119.52000000000001</v>
      </c>
      <c r="O89" s="14">
        <f>(0.5*C89)*F89</f>
        <v>144</v>
      </c>
      <c r="P89" s="166">
        <f>(H89*F89)+(I89+J89+L89+N89+O89)</f>
        <v>7570</v>
      </c>
      <c r="Q89" s="166">
        <f>P89/60</f>
        <v>126.16666666666667</v>
      </c>
      <c r="R89" s="542">
        <f>'Costs per Hr-Mn-Sc'!$F$8</f>
        <v>0.3597499999999999</v>
      </c>
      <c r="S89" s="417">
        <f>(R89*P89)/B89</f>
        <v>9.4559288194444431</v>
      </c>
      <c r="T89" s="137">
        <f>'Production Timings'!$D$12</f>
        <v>0.48566249999999983</v>
      </c>
      <c r="U89" s="138">
        <f>'Production Timings'!$D$6</f>
        <v>0.37773749999999989</v>
      </c>
      <c r="V89" s="412">
        <f>'Production Timings'!$D$10</f>
        <v>0.11991666666666663</v>
      </c>
      <c r="W89" s="648">
        <f t="shared" si="75"/>
        <v>10.43924548611111</v>
      </c>
      <c r="X89" s="14"/>
      <c r="Y89" s="634">
        <f t="shared" si="79"/>
        <v>0</v>
      </c>
      <c r="Z89" s="635">
        <f t="shared" si="77"/>
        <v>0</v>
      </c>
      <c r="AA89" s="628">
        <f t="shared" si="73"/>
        <v>0</v>
      </c>
      <c r="AB89" s="629">
        <f t="shared" si="83"/>
        <v>0</v>
      </c>
      <c r="AC89" s="629">
        <f t="shared" si="78"/>
        <v>10.43924548611111</v>
      </c>
      <c r="AD89" s="501">
        <v>1.25</v>
      </c>
      <c r="AE89" s="435">
        <v>1.5</v>
      </c>
      <c r="AF89" s="436">
        <v>1.75</v>
      </c>
      <c r="AG89" s="502">
        <f t="shared" si="80"/>
        <v>13.049056857638888</v>
      </c>
      <c r="AH89" s="437">
        <f t="shared" si="81"/>
        <v>15.658868229166664</v>
      </c>
      <c r="AI89" s="438">
        <f t="shared" si="82"/>
        <v>18.268679600694444</v>
      </c>
    </row>
    <row r="90" spans="2:35" x14ac:dyDescent="0.3">
      <c r="B90" s="422">
        <v>1</v>
      </c>
      <c r="C90" s="525">
        <v>1</v>
      </c>
      <c r="D90" s="422">
        <v>20000</v>
      </c>
      <c r="E90" s="424">
        <f t="shared" si="0"/>
        <v>1</v>
      </c>
      <c r="F90" s="424">
        <f t="shared" si="1"/>
        <v>1</v>
      </c>
      <c r="G90" s="528">
        <v>750</v>
      </c>
      <c r="H90" s="424">
        <f t="shared" si="2"/>
        <v>26.666666666666668</v>
      </c>
      <c r="I90" s="422">
        <v>10</v>
      </c>
      <c r="J90" s="422">
        <f t="shared" si="3"/>
        <v>0.5</v>
      </c>
      <c r="K90" s="422">
        <v>5</v>
      </c>
      <c r="L90" s="422">
        <f t="shared" si="4"/>
        <v>0.83500000000000008</v>
      </c>
      <c r="M90" s="422">
        <v>5</v>
      </c>
      <c r="N90" s="422">
        <f t="shared" si="5"/>
        <v>0.41500000000000004</v>
      </c>
      <c r="O90" s="422">
        <f t="shared" si="6"/>
        <v>0.5</v>
      </c>
      <c r="P90" s="426">
        <f t="shared" si="7"/>
        <v>38.916666666666671</v>
      </c>
      <c r="Q90" s="426">
        <f t="shared" si="8"/>
        <v>0.64861111111111114</v>
      </c>
      <c r="R90" s="544">
        <f>'Costs per Hr-Mn-Sc'!$F$8</f>
        <v>0.3597499999999999</v>
      </c>
      <c r="S90" s="427">
        <f t="shared" si="76"/>
        <v>14.000270833333332</v>
      </c>
      <c r="T90" s="428">
        <f>'Production Timings'!$D$12</f>
        <v>0.48566249999999983</v>
      </c>
      <c r="U90" s="429">
        <f>'Production Timings'!$D$6</f>
        <v>0.37773749999999989</v>
      </c>
      <c r="V90" s="422">
        <f>'Production Timings'!$D$10</f>
        <v>0.11991666666666663</v>
      </c>
      <c r="W90" s="434">
        <f t="shared" si="75"/>
        <v>14.983587499999999</v>
      </c>
      <c r="X90" s="156"/>
      <c r="Y90" s="161">
        <f>X90*Y$3</f>
        <v>0</v>
      </c>
      <c r="Z90" s="631">
        <f>X90*Z$3</f>
        <v>0</v>
      </c>
      <c r="AA90" s="632">
        <f t="shared" si="73"/>
        <v>0</v>
      </c>
      <c r="AB90" s="162">
        <f t="shared" ref="AB90:AB95" si="84">SUM(AA90)</f>
        <v>0</v>
      </c>
      <c r="AC90" s="162">
        <f>W90+AB90</f>
        <v>14.983587499999999</v>
      </c>
      <c r="AD90" s="649">
        <v>1.25</v>
      </c>
      <c r="AE90" s="649">
        <v>1.5</v>
      </c>
      <c r="AF90" s="652">
        <v>1.75</v>
      </c>
      <c r="AG90" s="651">
        <f>AC90*AD90</f>
        <v>18.729484374999998</v>
      </c>
      <c r="AH90" s="163">
        <f>AC90*AE90</f>
        <v>22.475381249999998</v>
      </c>
      <c r="AI90" s="163">
        <f>AC90*AF90</f>
        <v>26.221278124999998</v>
      </c>
    </row>
    <row r="91" spans="2:35" x14ac:dyDescent="0.3">
      <c r="B91" s="416">
        <v>2</v>
      </c>
      <c r="C91" s="526">
        <v>1</v>
      </c>
      <c r="D91" s="149">
        <v>20000</v>
      </c>
      <c r="E91" s="165">
        <f>B91/C91</f>
        <v>2</v>
      </c>
      <c r="F91" s="165">
        <f>ROUNDUP(E91,0)</f>
        <v>2</v>
      </c>
      <c r="G91" s="529">
        <v>750</v>
      </c>
      <c r="H91" s="165">
        <f>D91/G91</f>
        <v>26.666666666666668</v>
      </c>
      <c r="I91" s="149">
        <v>10</v>
      </c>
      <c r="J91" s="14">
        <f>B91*0.5</f>
        <v>1</v>
      </c>
      <c r="K91" s="149">
        <v>5</v>
      </c>
      <c r="L91" s="14">
        <f>(K91*0.167)*F91</f>
        <v>1.6700000000000002</v>
      </c>
      <c r="M91" s="149">
        <v>5</v>
      </c>
      <c r="N91" s="149">
        <f>(M91*E91)*0.083</f>
        <v>0.83000000000000007</v>
      </c>
      <c r="O91" s="14">
        <f>(0.5*C91)*F91</f>
        <v>1</v>
      </c>
      <c r="P91" s="166">
        <f>(H91*F91)+(I91+J91+L91+N91+O91)</f>
        <v>67.833333333333343</v>
      </c>
      <c r="Q91" s="166">
        <f>P91/60</f>
        <v>1.1305555555555558</v>
      </c>
      <c r="R91" s="542">
        <f>'Costs per Hr-Mn-Sc'!$F$8</f>
        <v>0.3597499999999999</v>
      </c>
      <c r="S91" s="417">
        <f>(R91*P91)/B91</f>
        <v>12.201520833333332</v>
      </c>
      <c r="T91" s="137">
        <f>'Production Timings'!$D$12</f>
        <v>0.48566249999999983</v>
      </c>
      <c r="U91" s="138">
        <f>'Production Timings'!$D$6</f>
        <v>0.37773749999999989</v>
      </c>
      <c r="V91" s="412">
        <f>'Production Timings'!$D$10</f>
        <v>0.11991666666666663</v>
      </c>
      <c r="W91" s="648">
        <f t="shared" si="75"/>
        <v>13.184837499999999</v>
      </c>
      <c r="X91" s="14"/>
      <c r="Y91" s="634">
        <f>X91*Y$3</f>
        <v>0</v>
      </c>
      <c r="Z91" s="635">
        <f>X91*Z$3</f>
        <v>0</v>
      </c>
      <c r="AA91" s="628">
        <f t="shared" si="73"/>
        <v>0</v>
      </c>
      <c r="AB91" s="629">
        <f t="shared" si="84"/>
        <v>0</v>
      </c>
      <c r="AC91" s="629">
        <f>W91+AB91</f>
        <v>13.184837499999999</v>
      </c>
      <c r="AD91" s="501">
        <v>1.25</v>
      </c>
      <c r="AE91" s="435">
        <v>1.5</v>
      </c>
      <c r="AF91" s="436">
        <v>1.75</v>
      </c>
      <c r="AG91" s="502">
        <f>AC91*AD91</f>
        <v>16.481046874999997</v>
      </c>
      <c r="AH91" s="437">
        <f>AC91*AE91</f>
        <v>19.777256249999997</v>
      </c>
      <c r="AI91" s="438">
        <f>AC91*AF91</f>
        <v>23.073465624999997</v>
      </c>
    </row>
    <row r="92" spans="2:35" x14ac:dyDescent="0.3">
      <c r="B92" s="149">
        <v>6</v>
      </c>
      <c r="C92" s="527">
        <v>1</v>
      </c>
      <c r="D92" s="149">
        <v>20000</v>
      </c>
      <c r="E92" s="165">
        <f t="shared" si="0"/>
        <v>6</v>
      </c>
      <c r="F92" s="165">
        <f t="shared" si="1"/>
        <v>6</v>
      </c>
      <c r="G92" s="529">
        <v>750</v>
      </c>
      <c r="H92" s="165">
        <f t="shared" si="2"/>
        <v>26.666666666666668</v>
      </c>
      <c r="I92" s="149">
        <v>10</v>
      </c>
      <c r="J92" s="14">
        <f t="shared" si="3"/>
        <v>3</v>
      </c>
      <c r="K92" s="149">
        <v>5</v>
      </c>
      <c r="L92" s="14">
        <f t="shared" si="4"/>
        <v>5.0100000000000007</v>
      </c>
      <c r="M92" s="149">
        <v>5</v>
      </c>
      <c r="N92" s="149">
        <f t="shared" si="5"/>
        <v>2.4900000000000002</v>
      </c>
      <c r="O92" s="14">
        <f t="shared" si="6"/>
        <v>3</v>
      </c>
      <c r="P92" s="166">
        <f t="shared" si="7"/>
        <v>183.5</v>
      </c>
      <c r="Q92" s="166">
        <f t="shared" si="8"/>
        <v>3.0583333333333331</v>
      </c>
      <c r="R92" s="542">
        <f>'Costs per Hr-Mn-Sc'!$F$8</f>
        <v>0.3597499999999999</v>
      </c>
      <c r="S92" s="417">
        <f t="shared" si="76"/>
        <v>11.002354166666663</v>
      </c>
      <c r="T92" s="137">
        <f>'Production Timings'!$D$12</f>
        <v>0.48566249999999983</v>
      </c>
      <c r="U92" s="138">
        <f>'Production Timings'!$D$6</f>
        <v>0.37773749999999989</v>
      </c>
      <c r="V92" s="412">
        <f>'Production Timings'!$D$10</f>
        <v>0.11991666666666663</v>
      </c>
      <c r="W92" s="648">
        <f t="shared" si="75"/>
        <v>11.98567083333333</v>
      </c>
      <c r="X92" s="14"/>
      <c r="Y92" s="634">
        <f>X92*Y$3</f>
        <v>0</v>
      </c>
      <c r="Z92" s="635">
        <f t="shared" ref="Z92:Z98" si="85">X92*Z$3</f>
        <v>0</v>
      </c>
      <c r="AA92" s="628">
        <f t="shared" si="73"/>
        <v>0</v>
      </c>
      <c r="AB92" s="629">
        <f t="shared" si="84"/>
        <v>0</v>
      </c>
      <c r="AC92" s="629">
        <f t="shared" ref="AC92:AC98" si="86">W92+AB92</f>
        <v>11.98567083333333</v>
      </c>
      <c r="AD92" s="501">
        <v>1.25</v>
      </c>
      <c r="AE92" s="435">
        <v>1.5</v>
      </c>
      <c r="AF92" s="436">
        <v>1.75</v>
      </c>
      <c r="AG92" s="502">
        <f>AC92*AD92</f>
        <v>14.982088541666663</v>
      </c>
      <c r="AH92" s="437">
        <f>AC92*AE92</f>
        <v>17.978506249999995</v>
      </c>
      <c r="AI92" s="438">
        <f>AC92*AF92</f>
        <v>20.974923958333328</v>
      </c>
    </row>
    <row r="93" spans="2:35" x14ac:dyDescent="0.3">
      <c r="B93" s="149">
        <v>12</v>
      </c>
      <c r="C93" s="527">
        <v>1</v>
      </c>
      <c r="D93" s="149">
        <v>20000</v>
      </c>
      <c r="E93" s="165">
        <f t="shared" si="0"/>
        <v>12</v>
      </c>
      <c r="F93" s="165">
        <f t="shared" si="1"/>
        <v>12</v>
      </c>
      <c r="G93" s="529">
        <v>750</v>
      </c>
      <c r="H93" s="165">
        <f t="shared" si="2"/>
        <v>26.666666666666668</v>
      </c>
      <c r="I93" s="149">
        <v>10</v>
      </c>
      <c r="J93" s="14">
        <f t="shared" si="3"/>
        <v>6</v>
      </c>
      <c r="K93" s="149">
        <v>5</v>
      </c>
      <c r="L93" s="14">
        <f t="shared" si="4"/>
        <v>10.020000000000001</v>
      </c>
      <c r="M93" s="149">
        <v>5</v>
      </c>
      <c r="N93" s="149">
        <f t="shared" si="5"/>
        <v>4.9800000000000004</v>
      </c>
      <c r="O93" s="14">
        <f t="shared" si="6"/>
        <v>6</v>
      </c>
      <c r="P93" s="166">
        <f t="shared" si="7"/>
        <v>357</v>
      </c>
      <c r="Q93" s="166">
        <f t="shared" si="8"/>
        <v>5.95</v>
      </c>
      <c r="R93" s="542">
        <f>'Costs per Hr-Mn-Sc'!$F$8</f>
        <v>0.3597499999999999</v>
      </c>
      <c r="S93" s="417">
        <f t="shared" si="76"/>
        <v>10.702562499999997</v>
      </c>
      <c r="T93" s="137">
        <f>'Production Timings'!$D$12</f>
        <v>0.48566249999999983</v>
      </c>
      <c r="U93" s="138">
        <f>'Production Timings'!$D$6</f>
        <v>0.37773749999999989</v>
      </c>
      <c r="V93" s="412">
        <f>'Production Timings'!$D$10</f>
        <v>0.11991666666666663</v>
      </c>
      <c r="W93" s="648">
        <f t="shared" si="75"/>
        <v>11.685879166666664</v>
      </c>
      <c r="X93" s="14"/>
      <c r="Y93" s="634">
        <f t="shared" ref="Y93:Y98" si="87">X93*Y$3</f>
        <v>0</v>
      </c>
      <c r="Z93" s="635">
        <f t="shared" si="85"/>
        <v>0</v>
      </c>
      <c r="AA93" s="628">
        <f t="shared" si="73"/>
        <v>0</v>
      </c>
      <c r="AB93" s="629">
        <f t="shared" si="84"/>
        <v>0</v>
      </c>
      <c r="AC93" s="629">
        <f t="shared" si="86"/>
        <v>11.685879166666664</v>
      </c>
      <c r="AD93" s="501">
        <v>1.25</v>
      </c>
      <c r="AE93" s="435">
        <v>1.5</v>
      </c>
      <c r="AF93" s="436">
        <v>1.75</v>
      </c>
      <c r="AG93" s="502">
        <f>AC93*AD93</f>
        <v>14.607348958333331</v>
      </c>
      <c r="AH93" s="437">
        <f>AC93*AE93</f>
        <v>17.528818749999996</v>
      </c>
      <c r="AI93" s="438">
        <f>AC93*AF93</f>
        <v>20.450288541666662</v>
      </c>
    </row>
    <row r="94" spans="2:35" x14ac:dyDescent="0.3">
      <c r="B94" s="149">
        <v>24</v>
      </c>
      <c r="C94" s="527">
        <v>1</v>
      </c>
      <c r="D94" s="149">
        <v>20000</v>
      </c>
      <c r="E94" s="165">
        <f t="shared" si="0"/>
        <v>24</v>
      </c>
      <c r="F94" s="165">
        <f t="shared" si="1"/>
        <v>24</v>
      </c>
      <c r="G94" s="529">
        <v>750</v>
      </c>
      <c r="H94" s="165">
        <f t="shared" si="2"/>
        <v>26.666666666666668</v>
      </c>
      <c r="I94" s="149">
        <v>10</v>
      </c>
      <c r="J94" s="14">
        <f t="shared" si="3"/>
        <v>12</v>
      </c>
      <c r="K94" s="149">
        <v>5</v>
      </c>
      <c r="L94" s="14">
        <f t="shared" si="4"/>
        <v>20.040000000000003</v>
      </c>
      <c r="M94" s="149">
        <v>5</v>
      </c>
      <c r="N94" s="149">
        <f t="shared" si="5"/>
        <v>9.9600000000000009</v>
      </c>
      <c r="O94" s="14">
        <f t="shared" si="6"/>
        <v>12</v>
      </c>
      <c r="P94" s="166">
        <f t="shared" si="7"/>
        <v>704</v>
      </c>
      <c r="Q94" s="166">
        <f t="shared" si="8"/>
        <v>11.733333333333333</v>
      </c>
      <c r="R94" s="542">
        <f>'Costs per Hr-Mn-Sc'!$F$8</f>
        <v>0.3597499999999999</v>
      </c>
      <c r="S94" s="417">
        <f t="shared" si="76"/>
        <v>10.552666666666664</v>
      </c>
      <c r="T94" s="137">
        <f>'Production Timings'!$D$12</f>
        <v>0.48566249999999983</v>
      </c>
      <c r="U94" s="138">
        <f>'Production Timings'!$D$6</f>
        <v>0.37773749999999989</v>
      </c>
      <c r="V94" s="412">
        <f>'Production Timings'!$D$10</f>
        <v>0.11991666666666663</v>
      </c>
      <c r="W94" s="648">
        <f t="shared" si="75"/>
        <v>11.535983333333331</v>
      </c>
      <c r="X94" s="14"/>
      <c r="Y94" s="634">
        <f t="shared" si="87"/>
        <v>0</v>
      </c>
      <c r="Z94" s="635">
        <f t="shared" si="85"/>
        <v>0</v>
      </c>
      <c r="AA94" s="628">
        <f t="shared" si="73"/>
        <v>0</v>
      </c>
      <c r="AB94" s="629">
        <f t="shared" si="84"/>
        <v>0</v>
      </c>
      <c r="AC94" s="629">
        <f t="shared" si="86"/>
        <v>11.535983333333331</v>
      </c>
      <c r="AD94" s="501">
        <v>1.25</v>
      </c>
      <c r="AE94" s="435">
        <v>1.5</v>
      </c>
      <c r="AF94" s="436">
        <v>1.75</v>
      </c>
      <c r="AG94" s="502">
        <f t="shared" ref="AG94:AG98" si="88">AC94*AD94</f>
        <v>14.419979166666664</v>
      </c>
      <c r="AH94" s="437">
        <f t="shared" ref="AH94:AH98" si="89">AC94*AE94</f>
        <v>17.303974999999994</v>
      </c>
      <c r="AI94" s="438">
        <f t="shared" ref="AI94:AI98" si="90">AC94*AF94</f>
        <v>20.187970833333328</v>
      </c>
    </row>
    <row r="95" spans="2:35" x14ac:dyDescent="0.3">
      <c r="B95" s="149">
        <v>48</v>
      </c>
      <c r="C95" s="527">
        <v>1</v>
      </c>
      <c r="D95" s="149">
        <v>20000</v>
      </c>
      <c r="E95" s="165">
        <f t="shared" ref="E95:E187" si="91">B95/C95</f>
        <v>48</v>
      </c>
      <c r="F95" s="165">
        <f t="shared" ref="F95:F187" si="92">ROUNDUP(E95,0)</f>
        <v>48</v>
      </c>
      <c r="G95" s="529">
        <v>750</v>
      </c>
      <c r="H95" s="165">
        <f t="shared" ref="H95:H187" si="93">D95/G95</f>
        <v>26.666666666666668</v>
      </c>
      <c r="I95" s="149">
        <v>10</v>
      </c>
      <c r="J95" s="14">
        <f t="shared" ref="J95:J187" si="94">B95*0.5</f>
        <v>24</v>
      </c>
      <c r="K95" s="149">
        <v>5</v>
      </c>
      <c r="L95" s="14">
        <f t="shared" ref="L95:L187" si="95">(K95*0.167)*F95</f>
        <v>40.080000000000005</v>
      </c>
      <c r="M95" s="149">
        <v>5</v>
      </c>
      <c r="N95" s="149">
        <f t="shared" ref="N95:N187" si="96">(M95*E95)*0.083</f>
        <v>19.920000000000002</v>
      </c>
      <c r="O95" s="14">
        <f t="shared" ref="O95:O187" si="97">(0.5*C95)*F95</f>
        <v>24</v>
      </c>
      <c r="P95" s="166">
        <f t="shared" ref="P95:P187" si="98">(H95*F95)+(I95+J95+L95+N95+O95)</f>
        <v>1398</v>
      </c>
      <c r="Q95" s="166">
        <f t="shared" ref="Q95:Q187" si="99">P95/60</f>
        <v>23.3</v>
      </c>
      <c r="R95" s="542">
        <f>'Costs per Hr-Mn-Sc'!$F$8</f>
        <v>0.3597499999999999</v>
      </c>
      <c r="S95" s="417">
        <f t="shared" si="76"/>
        <v>10.477718749999998</v>
      </c>
      <c r="T95" s="137">
        <f>'Production Timings'!$D$12</f>
        <v>0.48566249999999983</v>
      </c>
      <c r="U95" s="138">
        <f>'Production Timings'!$D$6</f>
        <v>0.37773749999999989</v>
      </c>
      <c r="V95" s="412">
        <f>'Production Timings'!$D$10</f>
        <v>0.11991666666666663</v>
      </c>
      <c r="W95" s="648">
        <f t="shared" si="75"/>
        <v>11.461035416666665</v>
      </c>
      <c r="X95" s="14"/>
      <c r="Y95" s="634">
        <f t="shared" si="87"/>
        <v>0</v>
      </c>
      <c r="Z95" s="635">
        <f t="shared" si="85"/>
        <v>0</v>
      </c>
      <c r="AA95" s="628">
        <f t="shared" si="73"/>
        <v>0</v>
      </c>
      <c r="AB95" s="629">
        <f t="shared" si="84"/>
        <v>0</v>
      </c>
      <c r="AC95" s="629">
        <f t="shared" si="86"/>
        <v>11.461035416666665</v>
      </c>
      <c r="AD95" s="501">
        <v>1.25</v>
      </c>
      <c r="AE95" s="435">
        <v>1.5</v>
      </c>
      <c r="AF95" s="436">
        <v>1.75</v>
      </c>
      <c r="AG95" s="502">
        <f t="shared" si="88"/>
        <v>14.32629427083333</v>
      </c>
      <c r="AH95" s="437">
        <f t="shared" si="89"/>
        <v>17.191553124999999</v>
      </c>
      <c r="AI95" s="438">
        <f t="shared" si="90"/>
        <v>20.056811979166664</v>
      </c>
    </row>
    <row r="96" spans="2:35" x14ac:dyDescent="0.3">
      <c r="B96" s="14">
        <v>72</v>
      </c>
      <c r="C96" s="527">
        <v>1</v>
      </c>
      <c r="D96" s="149">
        <v>20000</v>
      </c>
      <c r="E96" s="165">
        <f>B96/C96</f>
        <v>72</v>
      </c>
      <c r="F96" s="165">
        <f>ROUNDUP(E96,0)</f>
        <v>72</v>
      </c>
      <c r="G96" s="529">
        <v>750</v>
      </c>
      <c r="H96" s="165">
        <f>D96/G96</f>
        <v>26.666666666666668</v>
      </c>
      <c r="I96" s="149">
        <v>10</v>
      </c>
      <c r="J96" s="14">
        <f>B96*0.5</f>
        <v>36</v>
      </c>
      <c r="K96" s="149">
        <v>5</v>
      </c>
      <c r="L96" s="14">
        <f>(K96*0.167)*F96</f>
        <v>60.120000000000005</v>
      </c>
      <c r="M96" s="149">
        <v>5</v>
      </c>
      <c r="N96" s="149">
        <f>(M96*E96)*0.083</f>
        <v>29.880000000000003</v>
      </c>
      <c r="O96" s="14">
        <f>(0.5*C96)*F96</f>
        <v>36</v>
      </c>
      <c r="P96" s="166">
        <f>(H96*F96)+(I96+J96+L96+N96+O96)</f>
        <v>2092</v>
      </c>
      <c r="Q96" s="166">
        <f>P96/60</f>
        <v>34.866666666666667</v>
      </c>
      <c r="R96" s="542">
        <f>'Costs per Hr-Mn-Sc'!$F$8</f>
        <v>0.3597499999999999</v>
      </c>
      <c r="S96" s="417">
        <f>(R96*P96)/B96</f>
        <v>10.452736111111108</v>
      </c>
      <c r="T96" s="137">
        <f>'Production Timings'!$D$12</f>
        <v>0.48566249999999983</v>
      </c>
      <c r="U96" s="138">
        <f>'Production Timings'!$D$6</f>
        <v>0.37773749999999989</v>
      </c>
      <c r="V96" s="412">
        <f>'Production Timings'!$D$10</f>
        <v>0.11991666666666663</v>
      </c>
      <c r="W96" s="648">
        <f t="shared" si="75"/>
        <v>11.436052777777775</v>
      </c>
      <c r="X96" s="14"/>
      <c r="Y96" s="634">
        <f t="shared" si="87"/>
        <v>0</v>
      </c>
      <c r="Z96" s="635">
        <f t="shared" si="85"/>
        <v>0</v>
      </c>
      <c r="AA96" s="628">
        <f t="shared" si="73"/>
        <v>0</v>
      </c>
      <c r="AB96" s="629">
        <f t="shared" ref="AB96:AB98" si="100">SUM(AA96)</f>
        <v>0</v>
      </c>
      <c r="AC96" s="629">
        <f t="shared" si="86"/>
        <v>11.436052777777775</v>
      </c>
      <c r="AD96" s="501">
        <v>1.25</v>
      </c>
      <c r="AE96" s="435">
        <v>1.5</v>
      </c>
      <c r="AF96" s="436">
        <v>1.75</v>
      </c>
      <c r="AG96" s="502">
        <f t="shared" si="88"/>
        <v>14.295065972222218</v>
      </c>
      <c r="AH96" s="437">
        <f t="shared" si="89"/>
        <v>17.154079166666662</v>
      </c>
      <c r="AI96" s="438">
        <f t="shared" si="90"/>
        <v>20.013092361111106</v>
      </c>
    </row>
    <row r="97" spans="2:35" x14ac:dyDescent="0.3">
      <c r="B97" s="14">
        <v>144</v>
      </c>
      <c r="C97" s="527">
        <v>1</v>
      </c>
      <c r="D97" s="149">
        <v>20000</v>
      </c>
      <c r="E97" s="165">
        <f t="shared" si="91"/>
        <v>144</v>
      </c>
      <c r="F97" s="165">
        <f t="shared" si="92"/>
        <v>144</v>
      </c>
      <c r="G97" s="529">
        <v>750</v>
      </c>
      <c r="H97" s="165">
        <f t="shared" si="93"/>
        <v>26.666666666666668</v>
      </c>
      <c r="I97" s="149">
        <v>10</v>
      </c>
      <c r="J97" s="14">
        <f t="shared" si="94"/>
        <v>72</v>
      </c>
      <c r="K97" s="149">
        <v>5</v>
      </c>
      <c r="L97" s="14">
        <f t="shared" si="95"/>
        <v>120.24000000000001</v>
      </c>
      <c r="M97" s="149">
        <v>5</v>
      </c>
      <c r="N97" s="149">
        <f t="shared" si="96"/>
        <v>59.760000000000005</v>
      </c>
      <c r="O97" s="14">
        <f t="shared" si="97"/>
        <v>72</v>
      </c>
      <c r="P97" s="166">
        <f t="shared" si="98"/>
        <v>4174</v>
      </c>
      <c r="Q97" s="166">
        <f t="shared" si="99"/>
        <v>69.566666666666663</v>
      </c>
      <c r="R97" s="542">
        <f>'Costs per Hr-Mn-Sc'!$F$8</f>
        <v>0.3597499999999999</v>
      </c>
      <c r="S97" s="417">
        <f t="shared" si="76"/>
        <v>10.42775347222222</v>
      </c>
      <c r="T97" s="137">
        <f>'Production Timings'!$D$12</f>
        <v>0.48566249999999983</v>
      </c>
      <c r="U97" s="138">
        <f>'Production Timings'!$D$6</f>
        <v>0.37773749999999989</v>
      </c>
      <c r="V97" s="412">
        <f>'Production Timings'!$D$10</f>
        <v>0.11991666666666663</v>
      </c>
      <c r="W97" s="648">
        <f t="shared" si="75"/>
        <v>11.411070138888887</v>
      </c>
      <c r="X97" s="14"/>
      <c r="Y97" s="634">
        <f t="shared" si="87"/>
        <v>0</v>
      </c>
      <c r="Z97" s="635">
        <f t="shared" si="85"/>
        <v>0</v>
      </c>
      <c r="AA97" s="628">
        <f t="shared" si="73"/>
        <v>0</v>
      </c>
      <c r="AB97" s="629">
        <f t="shared" si="100"/>
        <v>0</v>
      </c>
      <c r="AC97" s="629">
        <f t="shared" si="86"/>
        <v>11.411070138888887</v>
      </c>
      <c r="AD97" s="501">
        <v>1.25</v>
      </c>
      <c r="AE97" s="435">
        <v>1.5</v>
      </c>
      <c r="AF97" s="436">
        <v>1.75</v>
      </c>
      <c r="AG97" s="502">
        <f t="shared" si="88"/>
        <v>14.263837673611109</v>
      </c>
      <c r="AH97" s="437">
        <f t="shared" si="89"/>
        <v>17.116605208333329</v>
      </c>
      <c r="AI97" s="438">
        <f t="shared" si="90"/>
        <v>19.969372743055551</v>
      </c>
    </row>
    <row r="98" spans="2:35" x14ac:dyDescent="0.3">
      <c r="B98" s="14">
        <v>288</v>
      </c>
      <c r="C98" s="527">
        <v>1</v>
      </c>
      <c r="D98" s="149">
        <v>20000</v>
      </c>
      <c r="E98" s="165">
        <f>B98/C98</f>
        <v>288</v>
      </c>
      <c r="F98" s="165">
        <f>ROUNDUP(E98,0)</f>
        <v>288</v>
      </c>
      <c r="G98" s="529">
        <v>750</v>
      </c>
      <c r="H98" s="165">
        <f>D98/G98</f>
        <v>26.666666666666668</v>
      </c>
      <c r="I98" s="149">
        <v>10</v>
      </c>
      <c r="J98" s="14">
        <f>B98*0.5</f>
        <v>144</v>
      </c>
      <c r="K98" s="149">
        <v>5</v>
      </c>
      <c r="L98" s="14">
        <f>(K98*0.167)*F98</f>
        <v>240.48000000000002</v>
      </c>
      <c r="M98" s="149">
        <v>5</v>
      </c>
      <c r="N98" s="149">
        <f>(M98*E98)*0.083</f>
        <v>119.52000000000001</v>
      </c>
      <c r="O98" s="14">
        <f>(0.5*C98)*F98</f>
        <v>144</v>
      </c>
      <c r="P98" s="166">
        <f>(H98*F98)+(I98+J98+L98+N98+O98)</f>
        <v>8338</v>
      </c>
      <c r="Q98" s="166">
        <f>P98/60</f>
        <v>138.96666666666667</v>
      </c>
      <c r="R98" s="542">
        <f>'Costs per Hr-Mn-Sc'!$F$8</f>
        <v>0.3597499999999999</v>
      </c>
      <c r="S98" s="417">
        <f>(R98*P98)/B98</f>
        <v>10.415262152777775</v>
      </c>
      <c r="T98" s="137">
        <f>'Production Timings'!$D$12</f>
        <v>0.48566249999999983</v>
      </c>
      <c r="U98" s="138">
        <f>'Production Timings'!$D$6</f>
        <v>0.37773749999999989</v>
      </c>
      <c r="V98" s="412">
        <f>'Production Timings'!$D$10</f>
        <v>0.11991666666666663</v>
      </c>
      <c r="W98" s="648">
        <f t="shared" si="75"/>
        <v>11.398578819444442</v>
      </c>
      <c r="X98" s="14"/>
      <c r="Y98" s="634">
        <f t="shared" si="87"/>
        <v>0</v>
      </c>
      <c r="Z98" s="635">
        <f t="shared" si="85"/>
        <v>0</v>
      </c>
      <c r="AA98" s="628">
        <f t="shared" si="73"/>
        <v>0</v>
      </c>
      <c r="AB98" s="629">
        <f t="shared" si="100"/>
        <v>0</v>
      </c>
      <c r="AC98" s="629">
        <f t="shared" si="86"/>
        <v>11.398578819444442</v>
      </c>
      <c r="AD98" s="501">
        <v>1.25</v>
      </c>
      <c r="AE98" s="435">
        <v>1.5</v>
      </c>
      <c r="AF98" s="436">
        <v>1.75</v>
      </c>
      <c r="AG98" s="502">
        <f t="shared" si="88"/>
        <v>14.248223524305551</v>
      </c>
      <c r="AH98" s="437">
        <f t="shared" si="89"/>
        <v>17.097868229166664</v>
      </c>
      <c r="AI98" s="438">
        <f t="shared" si="90"/>
        <v>19.947512934027774</v>
      </c>
    </row>
    <row r="99" spans="2:35" x14ac:dyDescent="0.3">
      <c r="B99" s="422">
        <v>1</v>
      </c>
      <c r="C99" s="525">
        <v>1</v>
      </c>
      <c r="D99" s="422">
        <v>22000</v>
      </c>
      <c r="E99" s="424">
        <f t="shared" si="91"/>
        <v>1</v>
      </c>
      <c r="F99" s="424">
        <f t="shared" si="92"/>
        <v>1</v>
      </c>
      <c r="G99" s="528">
        <v>750</v>
      </c>
      <c r="H99" s="424">
        <f t="shared" si="93"/>
        <v>29.333333333333332</v>
      </c>
      <c r="I99" s="422">
        <v>10</v>
      </c>
      <c r="J99" s="422">
        <f t="shared" si="94"/>
        <v>0.5</v>
      </c>
      <c r="K99" s="422">
        <v>5</v>
      </c>
      <c r="L99" s="422">
        <f t="shared" si="95"/>
        <v>0.83500000000000008</v>
      </c>
      <c r="M99" s="422">
        <v>5</v>
      </c>
      <c r="N99" s="422">
        <f t="shared" si="96"/>
        <v>0.41500000000000004</v>
      </c>
      <c r="O99" s="422">
        <f t="shared" si="97"/>
        <v>0.5</v>
      </c>
      <c r="P99" s="426">
        <f t="shared" si="98"/>
        <v>41.583333333333329</v>
      </c>
      <c r="Q99" s="426">
        <f t="shared" si="99"/>
        <v>0.69305555555555542</v>
      </c>
      <c r="R99" s="544">
        <f>'Costs per Hr-Mn-Sc'!$F$8</f>
        <v>0.3597499999999999</v>
      </c>
      <c r="S99" s="427">
        <f t="shared" si="76"/>
        <v>14.959604166666661</v>
      </c>
      <c r="T99" s="428">
        <f>'Production Timings'!$D$12</f>
        <v>0.48566249999999983</v>
      </c>
      <c r="U99" s="429">
        <f>'Production Timings'!$D$6</f>
        <v>0.37773749999999989</v>
      </c>
      <c r="V99" s="422">
        <f>'Production Timings'!$D$10</f>
        <v>0.11991666666666663</v>
      </c>
      <c r="W99" s="434">
        <f t="shared" si="75"/>
        <v>15.942920833333329</v>
      </c>
      <c r="X99" s="156"/>
      <c r="Y99" s="161">
        <f>X99*Y$3</f>
        <v>0</v>
      </c>
      <c r="Z99" s="631">
        <f>X99*Z$3</f>
        <v>0</v>
      </c>
      <c r="AA99" s="632">
        <f t="shared" si="73"/>
        <v>0</v>
      </c>
      <c r="AB99" s="162">
        <f t="shared" ref="AB99:AB104" si="101">SUM(AA99)</f>
        <v>0</v>
      </c>
      <c r="AC99" s="162">
        <f>W99+AB99</f>
        <v>15.942920833333329</v>
      </c>
      <c r="AD99" s="649">
        <v>1.25</v>
      </c>
      <c r="AE99" s="649">
        <v>1.5</v>
      </c>
      <c r="AF99" s="652">
        <v>1.75</v>
      </c>
      <c r="AG99" s="651">
        <f>AC99*AD99</f>
        <v>19.928651041666662</v>
      </c>
      <c r="AH99" s="163">
        <f>AC99*AE99</f>
        <v>23.914381249999991</v>
      </c>
      <c r="AI99" s="163">
        <f>AC99*AF99</f>
        <v>27.900111458333324</v>
      </c>
    </row>
    <row r="100" spans="2:35" x14ac:dyDescent="0.3">
      <c r="B100" s="416">
        <v>2</v>
      </c>
      <c r="C100" s="526">
        <v>1</v>
      </c>
      <c r="D100" s="149">
        <v>22000</v>
      </c>
      <c r="E100" s="165">
        <f>B100/C100</f>
        <v>2</v>
      </c>
      <c r="F100" s="165">
        <f>ROUNDUP(E100,0)</f>
        <v>2</v>
      </c>
      <c r="G100" s="529">
        <v>750</v>
      </c>
      <c r="H100" s="165">
        <f>D100/G100</f>
        <v>29.333333333333332</v>
      </c>
      <c r="I100" s="149">
        <v>10</v>
      </c>
      <c r="J100" s="14">
        <f>B100*0.5</f>
        <v>1</v>
      </c>
      <c r="K100" s="149">
        <v>5</v>
      </c>
      <c r="L100" s="14">
        <f>(K100*0.167)*F100</f>
        <v>1.6700000000000002</v>
      </c>
      <c r="M100" s="149">
        <v>5</v>
      </c>
      <c r="N100" s="149">
        <f>(M100*E100)*0.083</f>
        <v>0.83000000000000007</v>
      </c>
      <c r="O100" s="14">
        <f>(0.5*C100)*F100</f>
        <v>1</v>
      </c>
      <c r="P100" s="166">
        <f>(H100*F100)+(I100+J100+L100+N100+O100)</f>
        <v>73.166666666666657</v>
      </c>
      <c r="Q100" s="166">
        <f>P100/60</f>
        <v>1.2194444444444443</v>
      </c>
      <c r="R100" s="542">
        <f>'Costs per Hr-Mn-Sc'!$F$8</f>
        <v>0.3597499999999999</v>
      </c>
      <c r="S100" s="417">
        <f>(R100*P100)/B100</f>
        <v>13.160854166666661</v>
      </c>
      <c r="T100" s="137">
        <f>'Production Timings'!$D$12</f>
        <v>0.48566249999999983</v>
      </c>
      <c r="U100" s="138">
        <f>'Production Timings'!$D$6</f>
        <v>0.37773749999999989</v>
      </c>
      <c r="V100" s="412">
        <f>'Production Timings'!$D$10</f>
        <v>0.11991666666666663</v>
      </c>
      <c r="W100" s="648">
        <f t="shared" si="75"/>
        <v>14.144170833333328</v>
      </c>
      <c r="X100" s="14"/>
      <c r="Y100" s="634">
        <f>X100*Y$3</f>
        <v>0</v>
      </c>
      <c r="Z100" s="635">
        <f>X100*Z$3</f>
        <v>0</v>
      </c>
      <c r="AA100" s="628">
        <f t="shared" si="73"/>
        <v>0</v>
      </c>
      <c r="AB100" s="629">
        <f t="shared" si="101"/>
        <v>0</v>
      </c>
      <c r="AC100" s="629">
        <f>W100+AB100</f>
        <v>14.144170833333328</v>
      </c>
      <c r="AD100" s="501">
        <v>1.25</v>
      </c>
      <c r="AE100" s="435">
        <v>1.5</v>
      </c>
      <c r="AF100" s="436">
        <v>1.75</v>
      </c>
      <c r="AG100" s="502">
        <f>AC100*AD100</f>
        <v>17.68021354166666</v>
      </c>
      <c r="AH100" s="437">
        <f>AC100*AE100</f>
        <v>21.216256249999994</v>
      </c>
      <c r="AI100" s="438">
        <f>AC100*AF100</f>
        <v>24.752298958333323</v>
      </c>
    </row>
    <row r="101" spans="2:35" x14ac:dyDescent="0.3">
      <c r="B101" s="149">
        <v>6</v>
      </c>
      <c r="C101" s="527">
        <v>1</v>
      </c>
      <c r="D101" s="149">
        <v>22000</v>
      </c>
      <c r="E101" s="165">
        <f t="shared" si="91"/>
        <v>6</v>
      </c>
      <c r="F101" s="165">
        <f t="shared" si="92"/>
        <v>6</v>
      </c>
      <c r="G101" s="529">
        <v>750</v>
      </c>
      <c r="H101" s="165">
        <f t="shared" si="93"/>
        <v>29.333333333333332</v>
      </c>
      <c r="I101" s="149">
        <v>10</v>
      </c>
      <c r="J101" s="14">
        <f t="shared" si="94"/>
        <v>3</v>
      </c>
      <c r="K101" s="149">
        <v>5</v>
      </c>
      <c r="L101" s="14">
        <f t="shared" si="95"/>
        <v>5.0100000000000007</v>
      </c>
      <c r="M101" s="149">
        <v>5</v>
      </c>
      <c r="N101" s="149">
        <f t="shared" si="96"/>
        <v>2.4900000000000002</v>
      </c>
      <c r="O101" s="14">
        <f t="shared" si="97"/>
        <v>3</v>
      </c>
      <c r="P101" s="166">
        <f t="shared" si="98"/>
        <v>199.5</v>
      </c>
      <c r="Q101" s="166">
        <f t="shared" si="99"/>
        <v>3.3250000000000002</v>
      </c>
      <c r="R101" s="542">
        <f>'Costs per Hr-Mn-Sc'!$F$8</f>
        <v>0.3597499999999999</v>
      </c>
      <c r="S101" s="417">
        <f t="shared" si="76"/>
        <v>11.961687499999996</v>
      </c>
      <c r="T101" s="137">
        <f>'Production Timings'!$D$12</f>
        <v>0.48566249999999983</v>
      </c>
      <c r="U101" s="138">
        <f>'Production Timings'!$D$6</f>
        <v>0.37773749999999989</v>
      </c>
      <c r="V101" s="412">
        <f>'Production Timings'!$D$10</f>
        <v>0.11991666666666663</v>
      </c>
      <c r="W101" s="648">
        <f t="shared" si="75"/>
        <v>12.945004166666664</v>
      </c>
      <c r="X101" s="14"/>
      <c r="Y101" s="634">
        <f>X101*Y$3</f>
        <v>0</v>
      </c>
      <c r="Z101" s="635">
        <f t="shared" ref="Z101:Z107" si="102">X101*Z$3</f>
        <v>0</v>
      </c>
      <c r="AA101" s="628">
        <f t="shared" si="73"/>
        <v>0</v>
      </c>
      <c r="AB101" s="629">
        <f t="shared" si="101"/>
        <v>0</v>
      </c>
      <c r="AC101" s="629">
        <f t="shared" ref="AC101:AC107" si="103">W101+AB101</f>
        <v>12.945004166666664</v>
      </c>
      <c r="AD101" s="501">
        <v>1.25</v>
      </c>
      <c r="AE101" s="435">
        <v>1.5</v>
      </c>
      <c r="AF101" s="436">
        <v>1.75</v>
      </c>
      <c r="AG101" s="502">
        <f>AC101*AD101</f>
        <v>16.181255208333329</v>
      </c>
      <c r="AH101" s="437">
        <f>AC101*AE101</f>
        <v>19.417506249999995</v>
      </c>
      <c r="AI101" s="438">
        <f>AC101*AF101</f>
        <v>22.653757291666661</v>
      </c>
    </row>
    <row r="102" spans="2:35" x14ac:dyDescent="0.3">
      <c r="B102" s="149">
        <v>12</v>
      </c>
      <c r="C102" s="527">
        <v>1</v>
      </c>
      <c r="D102" s="149">
        <v>22000</v>
      </c>
      <c r="E102" s="165">
        <f t="shared" si="91"/>
        <v>12</v>
      </c>
      <c r="F102" s="165">
        <f t="shared" si="92"/>
        <v>12</v>
      </c>
      <c r="G102" s="529">
        <v>750</v>
      </c>
      <c r="H102" s="165">
        <f t="shared" si="93"/>
        <v>29.333333333333332</v>
      </c>
      <c r="I102" s="149">
        <v>10</v>
      </c>
      <c r="J102" s="14">
        <f t="shared" si="94"/>
        <v>6</v>
      </c>
      <c r="K102" s="149">
        <v>5</v>
      </c>
      <c r="L102" s="14">
        <f t="shared" si="95"/>
        <v>10.020000000000001</v>
      </c>
      <c r="M102" s="149">
        <v>5</v>
      </c>
      <c r="N102" s="149">
        <f t="shared" si="96"/>
        <v>4.9800000000000004</v>
      </c>
      <c r="O102" s="14">
        <f t="shared" si="97"/>
        <v>6</v>
      </c>
      <c r="P102" s="166">
        <f t="shared" si="98"/>
        <v>389</v>
      </c>
      <c r="Q102" s="166">
        <f t="shared" si="99"/>
        <v>6.4833333333333334</v>
      </c>
      <c r="R102" s="542">
        <f>'Costs per Hr-Mn-Sc'!$F$8</f>
        <v>0.3597499999999999</v>
      </c>
      <c r="S102" s="417">
        <f t="shared" si="76"/>
        <v>11.661895833333331</v>
      </c>
      <c r="T102" s="137">
        <f>'Production Timings'!$D$12</f>
        <v>0.48566249999999983</v>
      </c>
      <c r="U102" s="138">
        <f>'Production Timings'!$D$6</f>
        <v>0.37773749999999989</v>
      </c>
      <c r="V102" s="412">
        <f>'Production Timings'!$D$10</f>
        <v>0.11991666666666663</v>
      </c>
      <c r="W102" s="648">
        <f t="shared" si="75"/>
        <v>12.645212499999998</v>
      </c>
      <c r="X102" s="14"/>
      <c r="Y102" s="634">
        <f t="shared" ref="Y102:Y107" si="104">X102*Y$3</f>
        <v>0</v>
      </c>
      <c r="Z102" s="635">
        <f t="shared" si="102"/>
        <v>0</v>
      </c>
      <c r="AA102" s="628">
        <f t="shared" si="73"/>
        <v>0</v>
      </c>
      <c r="AB102" s="629">
        <f t="shared" si="101"/>
        <v>0</v>
      </c>
      <c r="AC102" s="629">
        <f t="shared" si="103"/>
        <v>12.645212499999998</v>
      </c>
      <c r="AD102" s="501">
        <v>1.25</v>
      </c>
      <c r="AE102" s="435">
        <v>1.5</v>
      </c>
      <c r="AF102" s="436">
        <v>1.75</v>
      </c>
      <c r="AG102" s="502">
        <f>AC102*AD102</f>
        <v>15.806515624999998</v>
      </c>
      <c r="AH102" s="437">
        <f>AC102*AE102</f>
        <v>18.967818749999996</v>
      </c>
      <c r="AI102" s="438">
        <f>AC102*AF102</f>
        <v>22.129121874999996</v>
      </c>
    </row>
    <row r="103" spans="2:35" x14ac:dyDescent="0.3">
      <c r="B103" s="149">
        <v>24</v>
      </c>
      <c r="C103" s="527">
        <v>1</v>
      </c>
      <c r="D103" s="149">
        <v>22000</v>
      </c>
      <c r="E103" s="165">
        <f t="shared" si="91"/>
        <v>24</v>
      </c>
      <c r="F103" s="165">
        <f t="shared" si="92"/>
        <v>24</v>
      </c>
      <c r="G103" s="529">
        <v>750</v>
      </c>
      <c r="H103" s="165">
        <f t="shared" si="93"/>
        <v>29.333333333333332</v>
      </c>
      <c r="I103" s="149">
        <v>10</v>
      </c>
      <c r="J103" s="14">
        <f t="shared" si="94"/>
        <v>12</v>
      </c>
      <c r="K103" s="149">
        <v>5</v>
      </c>
      <c r="L103" s="14">
        <f t="shared" si="95"/>
        <v>20.040000000000003</v>
      </c>
      <c r="M103" s="149">
        <v>5</v>
      </c>
      <c r="N103" s="149">
        <f t="shared" si="96"/>
        <v>9.9600000000000009</v>
      </c>
      <c r="O103" s="14">
        <f t="shared" si="97"/>
        <v>12</v>
      </c>
      <c r="P103" s="166">
        <f t="shared" si="98"/>
        <v>768</v>
      </c>
      <c r="Q103" s="166">
        <f t="shared" si="99"/>
        <v>12.8</v>
      </c>
      <c r="R103" s="542">
        <f>'Costs per Hr-Mn-Sc'!$F$8</f>
        <v>0.3597499999999999</v>
      </c>
      <c r="S103" s="417">
        <f t="shared" si="76"/>
        <v>11.511999999999995</v>
      </c>
      <c r="T103" s="137">
        <f>'Production Timings'!$D$12</f>
        <v>0.48566249999999983</v>
      </c>
      <c r="U103" s="138">
        <f>'Production Timings'!$D$6</f>
        <v>0.37773749999999989</v>
      </c>
      <c r="V103" s="412">
        <f>'Production Timings'!$D$10</f>
        <v>0.11991666666666663</v>
      </c>
      <c r="W103" s="648">
        <f t="shared" si="75"/>
        <v>12.495316666666662</v>
      </c>
      <c r="X103" s="14"/>
      <c r="Y103" s="634">
        <f t="shared" si="104"/>
        <v>0</v>
      </c>
      <c r="Z103" s="635">
        <f t="shared" si="102"/>
        <v>0</v>
      </c>
      <c r="AA103" s="628">
        <f t="shared" si="73"/>
        <v>0</v>
      </c>
      <c r="AB103" s="629">
        <f t="shared" si="101"/>
        <v>0</v>
      </c>
      <c r="AC103" s="629">
        <f t="shared" si="103"/>
        <v>12.495316666666662</v>
      </c>
      <c r="AD103" s="501">
        <v>1.25</v>
      </c>
      <c r="AE103" s="435">
        <v>1.5</v>
      </c>
      <c r="AF103" s="436">
        <v>1.75</v>
      </c>
      <c r="AG103" s="502">
        <f t="shared" ref="AG103:AG107" si="105">AC103*AD103</f>
        <v>15.619145833333327</v>
      </c>
      <c r="AH103" s="437">
        <f t="shared" ref="AH103:AH107" si="106">AC103*AE103</f>
        <v>18.742974999999994</v>
      </c>
      <c r="AI103" s="438">
        <f t="shared" ref="AI103:AI107" si="107">AC103*AF103</f>
        <v>21.866804166666657</v>
      </c>
    </row>
    <row r="104" spans="2:35" x14ac:dyDescent="0.3">
      <c r="B104" s="149">
        <v>48</v>
      </c>
      <c r="C104" s="527">
        <v>1</v>
      </c>
      <c r="D104" s="149">
        <v>22000</v>
      </c>
      <c r="E104" s="165">
        <f t="shared" si="91"/>
        <v>48</v>
      </c>
      <c r="F104" s="165">
        <f t="shared" si="92"/>
        <v>48</v>
      </c>
      <c r="G104" s="529">
        <v>750</v>
      </c>
      <c r="H104" s="165">
        <f t="shared" si="93"/>
        <v>29.333333333333332</v>
      </c>
      <c r="I104" s="149">
        <v>10</v>
      </c>
      <c r="J104" s="14">
        <f t="shared" si="94"/>
        <v>24</v>
      </c>
      <c r="K104" s="149">
        <v>5</v>
      </c>
      <c r="L104" s="14">
        <f t="shared" si="95"/>
        <v>40.080000000000005</v>
      </c>
      <c r="M104" s="149">
        <v>5</v>
      </c>
      <c r="N104" s="149">
        <f t="shared" si="96"/>
        <v>19.920000000000002</v>
      </c>
      <c r="O104" s="14">
        <f t="shared" si="97"/>
        <v>24</v>
      </c>
      <c r="P104" s="166">
        <f t="shared" si="98"/>
        <v>1526</v>
      </c>
      <c r="Q104" s="166">
        <f t="shared" si="99"/>
        <v>25.433333333333334</v>
      </c>
      <c r="R104" s="542">
        <f>'Costs per Hr-Mn-Sc'!$F$8</f>
        <v>0.3597499999999999</v>
      </c>
      <c r="S104" s="417">
        <f t="shared" si="76"/>
        <v>11.437052083333329</v>
      </c>
      <c r="T104" s="137">
        <f>'Production Timings'!$D$12</f>
        <v>0.48566249999999983</v>
      </c>
      <c r="U104" s="138">
        <f>'Production Timings'!$D$6</f>
        <v>0.37773749999999989</v>
      </c>
      <c r="V104" s="412">
        <f>'Production Timings'!$D$10</f>
        <v>0.11991666666666663</v>
      </c>
      <c r="W104" s="648">
        <f t="shared" si="75"/>
        <v>12.420368749999996</v>
      </c>
      <c r="X104" s="14"/>
      <c r="Y104" s="634">
        <f t="shared" si="104"/>
        <v>0</v>
      </c>
      <c r="Z104" s="635">
        <f t="shared" si="102"/>
        <v>0</v>
      </c>
      <c r="AA104" s="628">
        <f t="shared" si="73"/>
        <v>0</v>
      </c>
      <c r="AB104" s="629">
        <f t="shared" si="101"/>
        <v>0</v>
      </c>
      <c r="AC104" s="629">
        <f t="shared" si="103"/>
        <v>12.420368749999996</v>
      </c>
      <c r="AD104" s="501">
        <v>1.25</v>
      </c>
      <c r="AE104" s="435">
        <v>1.5</v>
      </c>
      <c r="AF104" s="436">
        <v>1.75</v>
      </c>
      <c r="AG104" s="502">
        <f t="shared" si="105"/>
        <v>15.525460937499995</v>
      </c>
      <c r="AH104" s="437">
        <f t="shared" si="106"/>
        <v>18.630553124999995</v>
      </c>
      <c r="AI104" s="438">
        <f t="shared" si="107"/>
        <v>21.735645312499994</v>
      </c>
    </row>
    <row r="105" spans="2:35" x14ac:dyDescent="0.3">
      <c r="B105" s="14">
        <v>72</v>
      </c>
      <c r="C105" s="527">
        <v>1</v>
      </c>
      <c r="D105" s="149">
        <v>22000</v>
      </c>
      <c r="E105" s="165">
        <f>B105/C105</f>
        <v>72</v>
      </c>
      <c r="F105" s="165">
        <f>ROUNDUP(E105,0)</f>
        <v>72</v>
      </c>
      <c r="G105" s="529">
        <v>750</v>
      </c>
      <c r="H105" s="165">
        <f>D105/G105</f>
        <v>29.333333333333332</v>
      </c>
      <c r="I105" s="149">
        <v>10</v>
      </c>
      <c r="J105" s="14">
        <f>B105*0.5</f>
        <v>36</v>
      </c>
      <c r="K105" s="149">
        <v>5</v>
      </c>
      <c r="L105" s="14">
        <f>(K105*0.167)*F105</f>
        <v>60.120000000000005</v>
      </c>
      <c r="M105" s="149">
        <v>5</v>
      </c>
      <c r="N105" s="149">
        <f>(M105*E105)*0.083</f>
        <v>29.880000000000003</v>
      </c>
      <c r="O105" s="14">
        <f>(0.5*C105)*F105</f>
        <v>36</v>
      </c>
      <c r="P105" s="166">
        <f>(H105*F105)+(I105+J105+L105+N105+O105)</f>
        <v>2284</v>
      </c>
      <c r="Q105" s="166">
        <f>P105/60</f>
        <v>38.06666666666667</v>
      </c>
      <c r="R105" s="542">
        <f>'Costs per Hr-Mn-Sc'!$F$8</f>
        <v>0.3597499999999999</v>
      </c>
      <c r="S105" s="417">
        <f>(R105*P105)/B105</f>
        <v>11.412069444444441</v>
      </c>
      <c r="T105" s="137">
        <f>'Production Timings'!$D$12</f>
        <v>0.48566249999999983</v>
      </c>
      <c r="U105" s="138">
        <f>'Production Timings'!$D$6</f>
        <v>0.37773749999999989</v>
      </c>
      <c r="V105" s="412">
        <f>'Production Timings'!$D$10</f>
        <v>0.11991666666666663</v>
      </c>
      <c r="W105" s="648">
        <f t="shared" si="75"/>
        <v>12.395386111111108</v>
      </c>
      <c r="X105" s="14"/>
      <c r="Y105" s="634">
        <f t="shared" si="104"/>
        <v>0</v>
      </c>
      <c r="Z105" s="635">
        <f t="shared" si="102"/>
        <v>0</v>
      </c>
      <c r="AA105" s="628">
        <f t="shared" si="73"/>
        <v>0</v>
      </c>
      <c r="AB105" s="629">
        <f t="shared" ref="AB105:AB107" si="108">SUM(AA105)</f>
        <v>0</v>
      </c>
      <c r="AC105" s="629">
        <f t="shared" si="103"/>
        <v>12.395386111111108</v>
      </c>
      <c r="AD105" s="501">
        <v>1.25</v>
      </c>
      <c r="AE105" s="435">
        <v>1.5</v>
      </c>
      <c r="AF105" s="436">
        <v>1.75</v>
      </c>
      <c r="AG105" s="502">
        <f t="shared" si="105"/>
        <v>15.494232638888885</v>
      </c>
      <c r="AH105" s="437">
        <f t="shared" si="106"/>
        <v>18.593079166666662</v>
      </c>
      <c r="AI105" s="438">
        <f t="shared" si="107"/>
        <v>21.691925694444439</v>
      </c>
    </row>
    <row r="106" spans="2:35" x14ac:dyDescent="0.3">
      <c r="B106" s="14">
        <v>144</v>
      </c>
      <c r="C106" s="527">
        <v>1</v>
      </c>
      <c r="D106" s="149">
        <v>22000</v>
      </c>
      <c r="E106" s="165">
        <f t="shared" si="91"/>
        <v>144</v>
      </c>
      <c r="F106" s="165">
        <f t="shared" si="92"/>
        <v>144</v>
      </c>
      <c r="G106" s="529">
        <v>750</v>
      </c>
      <c r="H106" s="165">
        <f t="shared" si="93"/>
        <v>29.333333333333332</v>
      </c>
      <c r="I106" s="149">
        <v>10</v>
      </c>
      <c r="J106" s="14">
        <f t="shared" si="94"/>
        <v>72</v>
      </c>
      <c r="K106" s="149">
        <v>5</v>
      </c>
      <c r="L106" s="14">
        <f t="shared" si="95"/>
        <v>120.24000000000001</v>
      </c>
      <c r="M106" s="149">
        <v>5</v>
      </c>
      <c r="N106" s="149">
        <f t="shared" si="96"/>
        <v>59.760000000000005</v>
      </c>
      <c r="O106" s="14">
        <f t="shared" si="97"/>
        <v>72</v>
      </c>
      <c r="P106" s="166">
        <f t="shared" si="98"/>
        <v>4558</v>
      </c>
      <c r="Q106" s="166">
        <f t="shared" si="99"/>
        <v>75.966666666666669</v>
      </c>
      <c r="R106" s="542">
        <f>'Costs per Hr-Mn-Sc'!$F$8</f>
        <v>0.3597499999999999</v>
      </c>
      <c r="S106" s="417">
        <f t="shared" si="76"/>
        <v>11.387086805555553</v>
      </c>
      <c r="T106" s="137">
        <f>'Production Timings'!$D$12</f>
        <v>0.48566249999999983</v>
      </c>
      <c r="U106" s="138">
        <f>'Production Timings'!$D$6</f>
        <v>0.37773749999999989</v>
      </c>
      <c r="V106" s="412">
        <f>'Production Timings'!$D$10</f>
        <v>0.11991666666666663</v>
      </c>
      <c r="W106" s="648">
        <f t="shared" si="75"/>
        <v>12.37040347222222</v>
      </c>
      <c r="X106" s="14"/>
      <c r="Y106" s="634">
        <f t="shared" si="104"/>
        <v>0</v>
      </c>
      <c r="Z106" s="635">
        <f t="shared" si="102"/>
        <v>0</v>
      </c>
      <c r="AA106" s="628">
        <f t="shared" si="73"/>
        <v>0</v>
      </c>
      <c r="AB106" s="629">
        <f t="shared" si="108"/>
        <v>0</v>
      </c>
      <c r="AC106" s="629">
        <f t="shared" si="103"/>
        <v>12.37040347222222</v>
      </c>
      <c r="AD106" s="501">
        <v>1.25</v>
      </c>
      <c r="AE106" s="435">
        <v>1.5</v>
      </c>
      <c r="AF106" s="436">
        <v>1.75</v>
      </c>
      <c r="AG106" s="502">
        <f t="shared" si="105"/>
        <v>15.463004340277775</v>
      </c>
      <c r="AH106" s="437">
        <f t="shared" si="106"/>
        <v>18.555605208333329</v>
      </c>
      <c r="AI106" s="438">
        <f t="shared" si="107"/>
        <v>21.648206076388885</v>
      </c>
    </row>
    <row r="107" spans="2:35" x14ac:dyDescent="0.3">
      <c r="B107" s="14">
        <v>288</v>
      </c>
      <c r="C107" s="527">
        <v>1</v>
      </c>
      <c r="D107" s="149">
        <v>22000</v>
      </c>
      <c r="E107" s="165">
        <f>B107/C107</f>
        <v>288</v>
      </c>
      <c r="F107" s="165">
        <f>ROUNDUP(E107,0)</f>
        <v>288</v>
      </c>
      <c r="G107" s="529">
        <v>750</v>
      </c>
      <c r="H107" s="165">
        <f>D107/G107</f>
        <v>29.333333333333332</v>
      </c>
      <c r="I107" s="149">
        <v>10</v>
      </c>
      <c r="J107" s="14">
        <f>B107*0.5</f>
        <v>144</v>
      </c>
      <c r="K107" s="149">
        <v>5</v>
      </c>
      <c r="L107" s="14">
        <f>(K107*0.167)*F107</f>
        <v>240.48000000000002</v>
      </c>
      <c r="M107" s="149">
        <v>5</v>
      </c>
      <c r="N107" s="149">
        <f>(M107*E107)*0.083</f>
        <v>119.52000000000001</v>
      </c>
      <c r="O107" s="14">
        <f>(0.5*C107)*F107</f>
        <v>144</v>
      </c>
      <c r="P107" s="166">
        <f>(H107*F107)+(I107+J107+L107+N107+O107)</f>
        <v>9106</v>
      </c>
      <c r="Q107" s="166">
        <f>P107/60</f>
        <v>151.76666666666668</v>
      </c>
      <c r="R107" s="542">
        <f>'Costs per Hr-Mn-Sc'!$F$8</f>
        <v>0.3597499999999999</v>
      </c>
      <c r="S107" s="417">
        <f>(R107*P107)/B107</f>
        <v>11.374595486111108</v>
      </c>
      <c r="T107" s="137">
        <f>'Production Timings'!$D$12</f>
        <v>0.48566249999999983</v>
      </c>
      <c r="U107" s="138">
        <f>'Production Timings'!$D$6</f>
        <v>0.37773749999999989</v>
      </c>
      <c r="V107" s="412">
        <f>'Production Timings'!$D$10</f>
        <v>0.11991666666666663</v>
      </c>
      <c r="W107" s="648">
        <f t="shared" si="75"/>
        <v>12.357912152777775</v>
      </c>
      <c r="X107" s="14"/>
      <c r="Y107" s="634">
        <f t="shared" si="104"/>
        <v>0</v>
      </c>
      <c r="Z107" s="635">
        <f t="shared" si="102"/>
        <v>0</v>
      </c>
      <c r="AA107" s="628">
        <f t="shared" si="73"/>
        <v>0</v>
      </c>
      <c r="AB107" s="629">
        <f t="shared" si="108"/>
        <v>0</v>
      </c>
      <c r="AC107" s="629">
        <f t="shared" si="103"/>
        <v>12.357912152777775</v>
      </c>
      <c r="AD107" s="501">
        <v>1.25</v>
      </c>
      <c r="AE107" s="435">
        <v>1.5</v>
      </c>
      <c r="AF107" s="436">
        <v>1.75</v>
      </c>
      <c r="AG107" s="502">
        <f t="shared" si="105"/>
        <v>15.447390190972218</v>
      </c>
      <c r="AH107" s="437">
        <f t="shared" si="106"/>
        <v>18.536868229166664</v>
      </c>
      <c r="AI107" s="438">
        <f t="shared" si="107"/>
        <v>21.626346267361107</v>
      </c>
    </row>
    <row r="108" spans="2:35" x14ac:dyDescent="0.3">
      <c r="B108" s="422">
        <v>1</v>
      </c>
      <c r="C108" s="525">
        <v>1</v>
      </c>
      <c r="D108" s="422">
        <v>24000</v>
      </c>
      <c r="E108" s="424">
        <f t="shared" si="91"/>
        <v>1</v>
      </c>
      <c r="F108" s="424">
        <f t="shared" si="92"/>
        <v>1</v>
      </c>
      <c r="G108" s="528">
        <v>750</v>
      </c>
      <c r="H108" s="424">
        <f t="shared" si="93"/>
        <v>32</v>
      </c>
      <c r="I108" s="422">
        <v>10</v>
      </c>
      <c r="J108" s="422">
        <f t="shared" si="94"/>
        <v>0.5</v>
      </c>
      <c r="K108" s="422">
        <v>5</v>
      </c>
      <c r="L108" s="422">
        <f t="shared" si="95"/>
        <v>0.83500000000000008</v>
      </c>
      <c r="M108" s="422">
        <v>5</v>
      </c>
      <c r="N108" s="422">
        <f t="shared" si="96"/>
        <v>0.41500000000000004</v>
      </c>
      <c r="O108" s="422">
        <f t="shared" si="97"/>
        <v>0.5</v>
      </c>
      <c r="P108" s="426">
        <f t="shared" si="98"/>
        <v>44.25</v>
      </c>
      <c r="Q108" s="426">
        <f t="shared" si="99"/>
        <v>0.73750000000000004</v>
      </c>
      <c r="R108" s="544">
        <f>'Costs per Hr-Mn-Sc'!$F$8</f>
        <v>0.3597499999999999</v>
      </c>
      <c r="S108" s="427">
        <f t="shared" si="76"/>
        <v>15.918937499999995</v>
      </c>
      <c r="T108" s="428">
        <f>'Production Timings'!$D$12</f>
        <v>0.48566249999999983</v>
      </c>
      <c r="U108" s="429">
        <f>'Production Timings'!$D$6</f>
        <v>0.37773749999999989</v>
      </c>
      <c r="V108" s="422">
        <f>'Production Timings'!$D$10</f>
        <v>0.11991666666666663</v>
      </c>
      <c r="W108" s="434">
        <f t="shared" si="75"/>
        <v>16.902254166666658</v>
      </c>
      <c r="X108" s="156"/>
      <c r="Y108" s="161">
        <f>X108*Y$3</f>
        <v>0</v>
      </c>
      <c r="Z108" s="631">
        <f>X108*Z$3</f>
        <v>0</v>
      </c>
      <c r="AA108" s="632">
        <f t="shared" si="73"/>
        <v>0</v>
      </c>
      <c r="AB108" s="162">
        <f t="shared" ref="AB108:AB113" si="109">SUM(AA108)</f>
        <v>0</v>
      </c>
      <c r="AC108" s="162">
        <f>W108+AB108</f>
        <v>16.902254166666658</v>
      </c>
      <c r="AD108" s="649">
        <v>1.25</v>
      </c>
      <c r="AE108" s="649">
        <v>1.5</v>
      </c>
      <c r="AF108" s="652">
        <v>1.75</v>
      </c>
      <c r="AG108" s="651">
        <f>AC108*AD108</f>
        <v>21.127817708333325</v>
      </c>
      <c r="AH108" s="163">
        <f>AC108*AE108</f>
        <v>25.353381249999988</v>
      </c>
      <c r="AI108" s="163">
        <f>AC108*AF108</f>
        <v>29.57894479166665</v>
      </c>
    </row>
    <row r="109" spans="2:35" x14ac:dyDescent="0.3">
      <c r="B109" s="416">
        <v>2</v>
      </c>
      <c r="C109" s="526">
        <v>1</v>
      </c>
      <c r="D109" s="149">
        <v>24000</v>
      </c>
      <c r="E109" s="165">
        <f>B109/C109</f>
        <v>2</v>
      </c>
      <c r="F109" s="165">
        <f>ROUNDUP(E109,0)</f>
        <v>2</v>
      </c>
      <c r="G109" s="529">
        <v>750</v>
      </c>
      <c r="H109" s="165">
        <f>D109/G109</f>
        <v>32</v>
      </c>
      <c r="I109" s="149">
        <v>10</v>
      </c>
      <c r="J109" s="14">
        <f>B109*0.5</f>
        <v>1</v>
      </c>
      <c r="K109" s="149">
        <v>5</v>
      </c>
      <c r="L109" s="14">
        <f>(K109*0.167)*F109</f>
        <v>1.6700000000000002</v>
      </c>
      <c r="M109" s="149">
        <v>5</v>
      </c>
      <c r="N109" s="149">
        <f>(M109*E109)*0.083</f>
        <v>0.83000000000000007</v>
      </c>
      <c r="O109" s="14">
        <f>(0.5*C109)*F109</f>
        <v>1</v>
      </c>
      <c r="P109" s="166">
        <f>(H109*F109)+(I109+J109+L109+N109+O109)</f>
        <v>78.5</v>
      </c>
      <c r="Q109" s="166">
        <f>P109/60</f>
        <v>1.3083333333333333</v>
      </c>
      <c r="R109" s="542">
        <f>'Costs per Hr-Mn-Sc'!$F$8</f>
        <v>0.3597499999999999</v>
      </c>
      <c r="S109" s="417">
        <f>(R109*P109)/B109</f>
        <v>14.120187499999997</v>
      </c>
      <c r="T109" s="137">
        <f>'Production Timings'!$D$12</f>
        <v>0.48566249999999983</v>
      </c>
      <c r="U109" s="138">
        <f>'Production Timings'!$D$6</f>
        <v>0.37773749999999989</v>
      </c>
      <c r="V109" s="412">
        <f>'Production Timings'!$D$10</f>
        <v>0.11991666666666663</v>
      </c>
      <c r="W109" s="648">
        <f t="shared" si="75"/>
        <v>15.103504166666664</v>
      </c>
      <c r="X109" s="14"/>
      <c r="Y109" s="634">
        <f>X109*Y$3</f>
        <v>0</v>
      </c>
      <c r="Z109" s="635">
        <f>X109*Z$3</f>
        <v>0</v>
      </c>
      <c r="AA109" s="628">
        <f t="shared" si="73"/>
        <v>0</v>
      </c>
      <c r="AB109" s="629">
        <f t="shared" si="109"/>
        <v>0</v>
      </c>
      <c r="AC109" s="629">
        <f>W109+AB109</f>
        <v>15.103504166666664</v>
      </c>
      <c r="AD109" s="501">
        <v>1.25</v>
      </c>
      <c r="AE109" s="435">
        <v>1.5</v>
      </c>
      <c r="AF109" s="436">
        <v>1.75</v>
      </c>
      <c r="AG109" s="502">
        <f>AC109*AD109</f>
        <v>18.87938020833333</v>
      </c>
      <c r="AH109" s="437">
        <f>AC109*AE109</f>
        <v>22.655256249999994</v>
      </c>
      <c r="AI109" s="438">
        <f>AC109*AF109</f>
        <v>26.43113229166666</v>
      </c>
    </row>
    <row r="110" spans="2:35" x14ac:dyDescent="0.3">
      <c r="B110" s="149">
        <v>6</v>
      </c>
      <c r="C110" s="527">
        <v>1</v>
      </c>
      <c r="D110" s="149">
        <v>24000</v>
      </c>
      <c r="E110" s="165">
        <f t="shared" si="91"/>
        <v>6</v>
      </c>
      <c r="F110" s="165">
        <f t="shared" si="92"/>
        <v>6</v>
      </c>
      <c r="G110" s="529">
        <v>750</v>
      </c>
      <c r="H110" s="165">
        <f t="shared" si="93"/>
        <v>32</v>
      </c>
      <c r="I110" s="149">
        <v>10</v>
      </c>
      <c r="J110" s="14">
        <f t="shared" si="94"/>
        <v>3</v>
      </c>
      <c r="K110" s="149">
        <v>5</v>
      </c>
      <c r="L110" s="14">
        <f t="shared" si="95"/>
        <v>5.0100000000000007</v>
      </c>
      <c r="M110" s="149">
        <v>5</v>
      </c>
      <c r="N110" s="149">
        <f t="shared" si="96"/>
        <v>2.4900000000000002</v>
      </c>
      <c r="O110" s="14">
        <f t="shared" si="97"/>
        <v>3</v>
      </c>
      <c r="P110" s="166">
        <f t="shared" si="98"/>
        <v>215.5</v>
      </c>
      <c r="Q110" s="166">
        <f t="shared" si="99"/>
        <v>3.5916666666666668</v>
      </c>
      <c r="R110" s="542">
        <f>'Costs per Hr-Mn-Sc'!$F$8</f>
        <v>0.3597499999999999</v>
      </c>
      <c r="S110" s="417">
        <f t="shared" si="76"/>
        <v>12.92102083333333</v>
      </c>
      <c r="T110" s="137">
        <f>'Production Timings'!$D$12</f>
        <v>0.48566249999999983</v>
      </c>
      <c r="U110" s="138">
        <f>'Production Timings'!$D$6</f>
        <v>0.37773749999999989</v>
      </c>
      <c r="V110" s="412">
        <f>'Production Timings'!$D$10</f>
        <v>0.11991666666666663</v>
      </c>
      <c r="W110" s="648">
        <f t="shared" si="75"/>
        <v>13.904337499999997</v>
      </c>
      <c r="X110" s="14"/>
      <c r="Y110" s="634">
        <f>X110*Y$3</f>
        <v>0</v>
      </c>
      <c r="Z110" s="635">
        <f t="shared" ref="Z110:Z116" si="110">X110*Z$3</f>
        <v>0</v>
      </c>
      <c r="AA110" s="628">
        <f t="shared" si="73"/>
        <v>0</v>
      </c>
      <c r="AB110" s="629">
        <f t="shared" si="109"/>
        <v>0</v>
      </c>
      <c r="AC110" s="629">
        <f t="shared" ref="AC110:AC116" si="111">W110+AB110</f>
        <v>13.904337499999997</v>
      </c>
      <c r="AD110" s="501">
        <v>1.25</v>
      </c>
      <c r="AE110" s="435">
        <v>1.5</v>
      </c>
      <c r="AF110" s="436">
        <v>1.75</v>
      </c>
      <c r="AG110" s="502">
        <f>AC110*AD110</f>
        <v>17.380421874999996</v>
      </c>
      <c r="AH110" s="437">
        <f>AC110*AE110</f>
        <v>20.856506249999995</v>
      </c>
      <c r="AI110" s="438">
        <f>AC110*AF110</f>
        <v>24.332590624999995</v>
      </c>
    </row>
    <row r="111" spans="2:35" x14ac:dyDescent="0.3">
      <c r="B111" s="149">
        <v>12</v>
      </c>
      <c r="C111" s="527">
        <v>1</v>
      </c>
      <c r="D111" s="149">
        <v>24000</v>
      </c>
      <c r="E111" s="165">
        <f t="shared" si="91"/>
        <v>12</v>
      </c>
      <c r="F111" s="165">
        <f t="shared" si="92"/>
        <v>12</v>
      </c>
      <c r="G111" s="529">
        <v>750</v>
      </c>
      <c r="H111" s="165">
        <f t="shared" si="93"/>
        <v>32</v>
      </c>
      <c r="I111" s="149">
        <v>10</v>
      </c>
      <c r="J111" s="14">
        <f t="shared" si="94"/>
        <v>6</v>
      </c>
      <c r="K111" s="149">
        <v>5</v>
      </c>
      <c r="L111" s="14">
        <f t="shared" si="95"/>
        <v>10.020000000000001</v>
      </c>
      <c r="M111" s="149">
        <v>5</v>
      </c>
      <c r="N111" s="149">
        <f t="shared" si="96"/>
        <v>4.9800000000000004</v>
      </c>
      <c r="O111" s="14">
        <f t="shared" si="97"/>
        <v>6</v>
      </c>
      <c r="P111" s="166">
        <f t="shared" si="98"/>
        <v>421</v>
      </c>
      <c r="Q111" s="166">
        <f t="shared" si="99"/>
        <v>7.0166666666666666</v>
      </c>
      <c r="R111" s="542">
        <f>'Costs per Hr-Mn-Sc'!$F$8</f>
        <v>0.3597499999999999</v>
      </c>
      <c r="S111" s="417">
        <f t="shared" si="76"/>
        <v>12.621229166666664</v>
      </c>
      <c r="T111" s="137">
        <f>'Production Timings'!$D$12</f>
        <v>0.48566249999999983</v>
      </c>
      <c r="U111" s="138">
        <f>'Production Timings'!$D$6</f>
        <v>0.37773749999999989</v>
      </c>
      <c r="V111" s="412">
        <f>'Production Timings'!$D$10</f>
        <v>0.11991666666666663</v>
      </c>
      <c r="W111" s="648">
        <f t="shared" si="75"/>
        <v>13.604545833333331</v>
      </c>
      <c r="X111" s="14"/>
      <c r="Y111" s="634">
        <f t="shared" ref="Y111:Y116" si="112">X111*Y$3</f>
        <v>0</v>
      </c>
      <c r="Z111" s="635">
        <f t="shared" si="110"/>
        <v>0</v>
      </c>
      <c r="AA111" s="628">
        <f t="shared" si="73"/>
        <v>0</v>
      </c>
      <c r="AB111" s="629">
        <f t="shared" si="109"/>
        <v>0</v>
      </c>
      <c r="AC111" s="629">
        <f t="shared" si="111"/>
        <v>13.604545833333331</v>
      </c>
      <c r="AD111" s="501">
        <v>1.25</v>
      </c>
      <c r="AE111" s="435">
        <v>1.5</v>
      </c>
      <c r="AF111" s="436">
        <v>1.75</v>
      </c>
      <c r="AG111" s="502">
        <f>AC111*AD111</f>
        <v>17.005682291666663</v>
      </c>
      <c r="AH111" s="437">
        <f>AC111*AE111</f>
        <v>20.406818749999996</v>
      </c>
      <c r="AI111" s="438">
        <f>AC111*AF111</f>
        <v>23.807955208333329</v>
      </c>
    </row>
    <row r="112" spans="2:35" x14ac:dyDescent="0.3">
      <c r="B112" s="149">
        <v>24</v>
      </c>
      <c r="C112" s="527">
        <v>1</v>
      </c>
      <c r="D112" s="149">
        <v>24000</v>
      </c>
      <c r="E112" s="165">
        <f t="shared" si="91"/>
        <v>24</v>
      </c>
      <c r="F112" s="165">
        <f t="shared" si="92"/>
        <v>24</v>
      </c>
      <c r="G112" s="529">
        <v>750</v>
      </c>
      <c r="H112" s="165">
        <f t="shared" si="93"/>
        <v>32</v>
      </c>
      <c r="I112" s="149">
        <v>10</v>
      </c>
      <c r="J112" s="14">
        <f t="shared" si="94"/>
        <v>12</v>
      </c>
      <c r="K112" s="149">
        <v>5</v>
      </c>
      <c r="L112" s="14">
        <f t="shared" si="95"/>
        <v>20.040000000000003</v>
      </c>
      <c r="M112" s="149">
        <v>5</v>
      </c>
      <c r="N112" s="149">
        <f t="shared" si="96"/>
        <v>9.9600000000000009</v>
      </c>
      <c r="O112" s="14">
        <f t="shared" si="97"/>
        <v>12</v>
      </c>
      <c r="P112" s="166">
        <f t="shared" si="98"/>
        <v>832</v>
      </c>
      <c r="Q112" s="166">
        <f t="shared" si="99"/>
        <v>13.866666666666667</v>
      </c>
      <c r="R112" s="542">
        <f>'Costs per Hr-Mn-Sc'!$F$8</f>
        <v>0.3597499999999999</v>
      </c>
      <c r="S112" s="417">
        <f t="shared" si="76"/>
        <v>12.471333333333328</v>
      </c>
      <c r="T112" s="137">
        <f>'Production Timings'!$D$12</f>
        <v>0.48566249999999983</v>
      </c>
      <c r="U112" s="138">
        <f>'Production Timings'!$D$6</f>
        <v>0.37773749999999989</v>
      </c>
      <c r="V112" s="412">
        <f>'Production Timings'!$D$10</f>
        <v>0.11991666666666663</v>
      </c>
      <c r="W112" s="648">
        <f t="shared" si="75"/>
        <v>13.454649999999996</v>
      </c>
      <c r="X112" s="14"/>
      <c r="Y112" s="634">
        <f t="shared" si="112"/>
        <v>0</v>
      </c>
      <c r="Z112" s="635">
        <f t="shared" si="110"/>
        <v>0</v>
      </c>
      <c r="AA112" s="628">
        <f t="shared" si="73"/>
        <v>0</v>
      </c>
      <c r="AB112" s="629">
        <f t="shared" si="109"/>
        <v>0</v>
      </c>
      <c r="AC112" s="629">
        <f t="shared" si="111"/>
        <v>13.454649999999996</v>
      </c>
      <c r="AD112" s="501">
        <v>1.25</v>
      </c>
      <c r="AE112" s="435">
        <v>1.5</v>
      </c>
      <c r="AF112" s="436">
        <v>1.75</v>
      </c>
      <c r="AG112" s="502">
        <f t="shared" ref="AG112:AG116" si="113">AC112*AD112</f>
        <v>16.818312499999994</v>
      </c>
      <c r="AH112" s="437">
        <f t="shared" ref="AH112:AH116" si="114">AC112*AE112</f>
        <v>20.181974999999994</v>
      </c>
      <c r="AI112" s="438">
        <f t="shared" ref="AI112:AI116" si="115">AC112*AF112</f>
        <v>23.545637499999991</v>
      </c>
    </row>
    <row r="113" spans="2:35" x14ac:dyDescent="0.3">
      <c r="B113" s="149">
        <v>48</v>
      </c>
      <c r="C113" s="527">
        <v>1</v>
      </c>
      <c r="D113" s="149">
        <v>24000</v>
      </c>
      <c r="E113" s="165">
        <f t="shared" si="91"/>
        <v>48</v>
      </c>
      <c r="F113" s="165">
        <f t="shared" si="92"/>
        <v>48</v>
      </c>
      <c r="G113" s="529">
        <v>750</v>
      </c>
      <c r="H113" s="165">
        <f t="shared" si="93"/>
        <v>32</v>
      </c>
      <c r="I113" s="149">
        <v>10</v>
      </c>
      <c r="J113" s="14">
        <f t="shared" si="94"/>
        <v>24</v>
      </c>
      <c r="K113" s="149">
        <v>5</v>
      </c>
      <c r="L113" s="14">
        <f t="shared" si="95"/>
        <v>40.080000000000005</v>
      </c>
      <c r="M113" s="149">
        <v>5</v>
      </c>
      <c r="N113" s="149">
        <f t="shared" si="96"/>
        <v>19.920000000000002</v>
      </c>
      <c r="O113" s="14">
        <f t="shared" si="97"/>
        <v>24</v>
      </c>
      <c r="P113" s="166">
        <f t="shared" si="98"/>
        <v>1654</v>
      </c>
      <c r="Q113" s="166">
        <f t="shared" si="99"/>
        <v>27.566666666666666</v>
      </c>
      <c r="R113" s="542">
        <f>'Costs per Hr-Mn-Sc'!$F$8</f>
        <v>0.3597499999999999</v>
      </c>
      <c r="S113" s="417">
        <f t="shared" si="76"/>
        <v>12.396385416666662</v>
      </c>
      <c r="T113" s="137">
        <f>'Production Timings'!$D$12</f>
        <v>0.48566249999999983</v>
      </c>
      <c r="U113" s="138">
        <f>'Production Timings'!$D$6</f>
        <v>0.37773749999999989</v>
      </c>
      <c r="V113" s="412">
        <f>'Production Timings'!$D$10</f>
        <v>0.11991666666666663</v>
      </c>
      <c r="W113" s="648">
        <f t="shared" si="75"/>
        <v>13.37970208333333</v>
      </c>
      <c r="X113" s="14"/>
      <c r="Y113" s="634">
        <f t="shared" si="112"/>
        <v>0</v>
      </c>
      <c r="Z113" s="635">
        <f t="shared" si="110"/>
        <v>0</v>
      </c>
      <c r="AA113" s="628">
        <f t="shared" si="73"/>
        <v>0</v>
      </c>
      <c r="AB113" s="629">
        <f t="shared" si="109"/>
        <v>0</v>
      </c>
      <c r="AC113" s="629">
        <f t="shared" si="111"/>
        <v>13.37970208333333</v>
      </c>
      <c r="AD113" s="501">
        <v>1.25</v>
      </c>
      <c r="AE113" s="435">
        <v>1.5</v>
      </c>
      <c r="AF113" s="436">
        <v>1.75</v>
      </c>
      <c r="AG113" s="502">
        <f t="shared" si="113"/>
        <v>16.724627604166663</v>
      </c>
      <c r="AH113" s="437">
        <f t="shared" si="114"/>
        <v>20.069553124999995</v>
      </c>
      <c r="AI113" s="438">
        <f t="shared" si="115"/>
        <v>23.414478645833327</v>
      </c>
    </row>
    <row r="114" spans="2:35" x14ac:dyDescent="0.3">
      <c r="B114" s="14">
        <v>72</v>
      </c>
      <c r="C114" s="527">
        <v>1</v>
      </c>
      <c r="D114" s="149">
        <v>24000</v>
      </c>
      <c r="E114" s="165">
        <f>B114/C114</f>
        <v>72</v>
      </c>
      <c r="F114" s="165">
        <f>ROUNDUP(E114,0)</f>
        <v>72</v>
      </c>
      <c r="G114" s="529">
        <v>750</v>
      </c>
      <c r="H114" s="165">
        <f>D114/G114</f>
        <v>32</v>
      </c>
      <c r="I114" s="149">
        <v>10</v>
      </c>
      <c r="J114" s="14">
        <f>B114*0.5</f>
        <v>36</v>
      </c>
      <c r="K114" s="149">
        <v>5</v>
      </c>
      <c r="L114" s="14">
        <f>(K114*0.167)*F114</f>
        <v>60.120000000000005</v>
      </c>
      <c r="M114" s="149">
        <v>5</v>
      </c>
      <c r="N114" s="149">
        <f>(M114*E114)*0.083</f>
        <v>29.880000000000003</v>
      </c>
      <c r="O114" s="14">
        <f>(0.5*C114)*F114</f>
        <v>36</v>
      </c>
      <c r="P114" s="166">
        <f>(H114*F114)+(I114+J114+L114+N114+O114)</f>
        <v>2476</v>
      </c>
      <c r="Q114" s="166">
        <f>P114/60</f>
        <v>41.266666666666666</v>
      </c>
      <c r="R114" s="542">
        <f>'Costs per Hr-Mn-Sc'!$F$8</f>
        <v>0.3597499999999999</v>
      </c>
      <c r="S114" s="417">
        <f>(R114*P114)/B114</f>
        <v>12.371402777777774</v>
      </c>
      <c r="T114" s="137">
        <f>'Production Timings'!$D$12</f>
        <v>0.48566249999999983</v>
      </c>
      <c r="U114" s="138">
        <f>'Production Timings'!$D$6</f>
        <v>0.37773749999999989</v>
      </c>
      <c r="V114" s="412">
        <f>'Production Timings'!$D$10</f>
        <v>0.11991666666666663</v>
      </c>
      <c r="W114" s="648">
        <f t="shared" si="75"/>
        <v>13.354719444444441</v>
      </c>
      <c r="X114" s="14"/>
      <c r="Y114" s="634">
        <f t="shared" si="112"/>
        <v>0</v>
      </c>
      <c r="Z114" s="635">
        <f t="shared" si="110"/>
        <v>0</v>
      </c>
      <c r="AA114" s="628">
        <f t="shared" si="73"/>
        <v>0</v>
      </c>
      <c r="AB114" s="629">
        <f t="shared" ref="AB114:AB116" si="116">SUM(AA114)</f>
        <v>0</v>
      </c>
      <c r="AC114" s="629">
        <f t="shared" si="111"/>
        <v>13.354719444444441</v>
      </c>
      <c r="AD114" s="501">
        <v>1.25</v>
      </c>
      <c r="AE114" s="435">
        <v>1.5</v>
      </c>
      <c r="AF114" s="436">
        <v>1.75</v>
      </c>
      <c r="AG114" s="502">
        <f t="shared" si="113"/>
        <v>16.693399305555552</v>
      </c>
      <c r="AH114" s="437">
        <f t="shared" si="114"/>
        <v>20.032079166666662</v>
      </c>
      <c r="AI114" s="438">
        <f t="shared" si="115"/>
        <v>23.370759027777773</v>
      </c>
    </row>
    <row r="115" spans="2:35" x14ac:dyDescent="0.3">
      <c r="B115" s="14">
        <v>144</v>
      </c>
      <c r="C115" s="527">
        <v>1</v>
      </c>
      <c r="D115" s="149">
        <v>24000</v>
      </c>
      <c r="E115" s="165">
        <f t="shared" si="91"/>
        <v>144</v>
      </c>
      <c r="F115" s="165">
        <f t="shared" si="92"/>
        <v>144</v>
      </c>
      <c r="G115" s="529">
        <v>750</v>
      </c>
      <c r="H115" s="165">
        <f t="shared" si="93"/>
        <v>32</v>
      </c>
      <c r="I115" s="149">
        <v>10</v>
      </c>
      <c r="J115" s="14">
        <f t="shared" si="94"/>
        <v>72</v>
      </c>
      <c r="K115" s="149">
        <v>5</v>
      </c>
      <c r="L115" s="14">
        <f t="shared" si="95"/>
        <v>120.24000000000001</v>
      </c>
      <c r="M115" s="149">
        <v>5</v>
      </c>
      <c r="N115" s="149">
        <f t="shared" si="96"/>
        <v>59.760000000000005</v>
      </c>
      <c r="O115" s="14">
        <f t="shared" si="97"/>
        <v>72</v>
      </c>
      <c r="P115" s="166">
        <f t="shared" si="98"/>
        <v>4942</v>
      </c>
      <c r="Q115" s="166">
        <f t="shared" si="99"/>
        <v>82.36666666666666</v>
      </c>
      <c r="R115" s="542">
        <f>'Costs per Hr-Mn-Sc'!$F$8</f>
        <v>0.3597499999999999</v>
      </c>
      <c r="S115" s="417">
        <f t="shared" si="76"/>
        <v>12.346420138888885</v>
      </c>
      <c r="T115" s="137">
        <f>'Production Timings'!$D$12</f>
        <v>0.48566249999999983</v>
      </c>
      <c r="U115" s="138">
        <f>'Production Timings'!$D$6</f>
        <v>0.37773749999999989</v>
      </c>
      <c r="V115" s="412">
        <f>'Production Timings'!$D$10</f>
        <v>0.11991666666666663</v>
      </c>
      <c r="W115" s="648">
        <f t="shared" si="75"/>
        <v>13.329736805555552</v>
      </c>
      <c r="X115" s="14"/>
      <c r="Y115" s="634">
        <f t="shared" si="112"/>
        <v>0</v>
      </c>
      <c r="Z115" s="635">
        <f t="shared" si="110"/>
        <v>0</v>
      </c>
      <c r="AA115" s="628">
        <f t="shared" si="73"/>
        <v>0</v>
      </c>
      <c r="AB115" s="629">
        <f t="shared" si="116"/>
        <v>0</v>
      </c>
      <c r="AC115" s="629">
        <f t="shared" si="111"/>
        <v>13.329736805555552</v>
      </c>
      <c r="AD115" s="501">
        <v>1.25</v>
      </c>
      <c r="AE115" s="435">
        <v>1.5</v>
      </c>
      <c r="AF115" s="436">
        <v>1.75</v>
      </c>
      <c r="AG115" s="502">
        <f t="shared" si="113"/>
        <v>16.66217100694444</v>
      </c>
      <c r="AH115" s="437">
        <f t="shared" si="114"/>
        <v>19.994605208333326</v>
      </c>
      <c r="AI115" s="438">
        <f t="shared" si="115"/>
        <v>23.327039409722214</v>
      </c>
    </row>
    <row r="116" spans="2:35" x14ac:dyDescent="0.3">
      <c r="B116" s="14">
        <v>288</v>
      </c>
      <c r="C116" s="527">
        <v>1</v>
      </c>
      <c r="D116" s="149">
        <v>24000</v>
      </c>
      <c r="E116" s="165">
        <f>B116/C116</f>
        <v>288</v>
      </c>
      <c r="F116" s="165">
        <f>ROUNDUP(E116,0)</f>
        <v>288</v>
      </c>
      <c r="G116" s="529">
        <v>750</v>
      </c>
      <c r="H116" s="165">
        <f>D116/G116</f>
        <v>32</v>
      </c>
      <c r="I116" s="149">
        <v>10</v>
      </c>
      <c r="J116" s="14">
        <f>B116*0.5</f>
        <v>144</v>
      </c>
      <c r="K116" s="149">
        <v>5</v>
      </c>
      <c r="L116" s="14">
        <f>(K116*0.167)*F116</f>
        <v>240.48000000000002</v>
      </c>
      <c r="M116" s="149">
        <v>5</v>
      </c>
      <c r="N116" s="149">
        <f>(M116*E116)*0.083</f>
        <v>119.52000000000001</v>
      </c>
      <c r="O116" s="14">
        <f>(0.5*C116)*F116</f>
        <v>144</v>
      </c>
      <c r="P116" s="166">
        <f>(H116*F116)+(I116+J116+L116+N116+O116)</f>
        <v>9874</v>
      </c>
      <c r="Q116" s="166">
        <f>P116/60</f>
        <v>164.56666666666666</v>
      </c>
      <c r="R116" s="542">
        <f>'Costs per Hr-Mn-Sc'!$F$8</f>
        <v>0.3597499999999999</v>
      </c>
      <c r="S116" s="417">
        <f>(R116*P116)/B116</f>
        <v>12.333928819444441</v>
      </c>
      <c r="T116" s="137">
        <f>'Production Timings'!$D$12</f>
        <v>0.48566249999999983</v>
      </c>
      <c r="U116" s="138">
        <f>'Production Timings'!$D$6</f>
        <v>0.37773749999999989</v>
      </c>
      <c r="V116" s="412">
        <f>'Production Timings'!$D$10</f>
        <v>0.11991666666666663</v>
      </c>
      <c r="W116" s="648">
        <f t="shared" si="75"/>
        <v>13.317245486111108</v>
      </c>
      <c r="X116" s="14"/>
      <c r="Y116" s="634">
        <f t="shared" si="112"/>
        <v>0</v>
      </c>
      <c r="Z116" s="635">
        <f t="shared" si="110"/>
        <v>0</v>
      </c>
      <c r="AA116" s="628">
        <f t="shared" si="73"/>
        <v>0</v>
      </c>
      <c r="AB116" s="629">
        <f t="shared" si="116"/>
        <v>0</v>
      </c>
      <c r="AC116" s="629">
        <f t="shared" si="111"/>
        <v>13.317245486111108</v>
      </c>
      <c r="AD116" s="501">
        <v>1.25</v>
      </c>
      <c r="AE116" s="435">
        <v>1.5</v>
      </c>
      <c r="AF116" s="436">
        <v>1.75</v>
      </c>
      <c r="AG116" s="502">
        <f t="shared" si="113"/>
        <v>16.646556857638885</v>
      </c>
      <c r="AH116" s="437">
        <f t="shared" si="114"/>
        <v>19.975868229166664</v>
      </c>
      <c r="AI116" s="438">
        <f t="shared" si="115"/>
        <v>23.305179600694441</v>
      </c>
    </row>
    <row r="117" spans="2:35" x14ac:dyDescent="0.3">
      <c r="B117" s="422">
        <v>1</v>
      </c>
      <c r="C117" s="525">
        <v>1</v>
      </c>
      <c r="D117" s="422">
        <v>26000</v>
      </c>
      <c r="E117" s="424">
        <f t="shared" si="91"/>
        <v>1</v>
      </c>
      <c r="F117" s="424">
        <f t="shared" si="92"/>
        <v>1</v>
      </c>
      <c r="G117" s="528">
        <v>750</v>
      </c>
      <c r="H117" s="424">
        <f t="shared" si="93"/>
        <v>34.666666666666664</v>
      </c>
      <c r="I117" s="422">
        <v>10</v>
      </c>
      <c r="J117" s="422">
        <f t="shared" si="94"/>
        <v>0.5</v>
      </c>
      <c r="K117" s="422">
        <v>5</v>
      </c>
      <c r="L117" s="422">
        <f t="shared" si="95"/>
        <v>0.83500000000000008</v>
      </c>
      <c r="M117" s="422">
        <v>5</v>
      </c>
      <c r="N117" s="422">
        <f t="shared" si="96"/>
        <v>0.41500000000000004</v>
      </c>
      <c r="O117" s="422">
        <f t="shared" si="97"/>
        <v>0.5</v>
      </c>
      <c r="P117" s="426">
        <f t="shared" si="98"/>
        <v>46.916666666666664</v>
      </c>
      <c r="Q117" s="426">
        <f t="shared" si="99"/>
        <v>0.78194444444444444</v>
      </c>
      <c r="R117" s="544">
        <f>'Costs per Hr-Mn-Sc'!$F$8</f>
        <v>0.3597499999999999</v>
      </c>
      <c r="S117" s="427">
        <f t="shared" si="76"/>
        <v>16.878270833333328</v>
      </c>
      <c r="T117" s="428">
        <f>'Production Timings'!$D$12</f>
        <v>0.48566249999999983</v>
      </c>
      <c r="U117" s="429">
        <f>'Production Timings'!$D$6</f>
        <v>0.37773749999999989</v>
      </c>
      <c r="V117" s="422">
        <f>'Production Timings'!$D$10</f>
        <v>0.11991666666666663</v>
      </c>
      <c r="W117" s="434">
        <f t="shared" si="75"/>
        <v>17.861587499999992</v>
      </c>
      <c r="X117" s="156"/>
      <c r="Y117" s="161">
        <f>X117*Y$3</f>
        <v>0</v>
      </c>
      <c r="Z117" s="631">
        <f>X117*Z$3</f>
        <v>0</v>
      </c>
      <c r="AA117" s="632">
        <f t="shared" si="73"/>
        <v>0</v>
      </c>
      <c r="AB117" s="162">
        <f t="shared" ref="AB117:AB122" si="117">SUM(AA117)</f>
        <v>0</v>
      </c>
      <c r="AC117" s="162">
        <f>W117+AB117</f>
        <v>17.861587499999992</v>
      </c>
      <c r="AD117" s="649">
        <v>1.25</v>
      </c>
      <c r="AE117" s="649">
        <v>1.5</v>
      </c>
      <c r="AF117" s="652">
        <v>1.75</v>
      </c>
      <c r="AG117" s="651">
        <f>AC117*AD117</f>
        <v>22.326984374999988</v>
      </c>
      <c r="AH117" s="163">
        <f>AC117*AE117</f>
        <v>26.792381249999988</v>
      </c>
      <c r="AI117" s="163">
        <f>AC117*AF117</f>
        <v>31.257778124999987</v>
      </c>
    </row>
    <row r="118" spans="2:35" x14ac:dyDescent="0.3">
      <c r="B118" s="416">
        <v>2</v>
      </c>
      <c r="C118" s="526">
        <v>1</v>
      </c>
      <c r="D118" s="149">
        <v>26000</v>
      </c>
      <c r="E118" s="165">
        <f>B118/C118</f>
        <v>2</v>
      </c>
      <c r="F118" s="165">
        <f>ROUNDUP(E118,0)</f>
        <v>2</v>
      </c>
      <c r="G118" s="529">
        <v>750</v>
      </c>
      <c r="H118" s="165">
        <f>D118/G118</f>
        <v>34.666666666666664</v>
      </c>
      <c r="I118" s="149">
        <v>10</v>
      </c>
      <c r="J118" s="14">
        <f>B118*0.5</f>
        <v>1</v>
      </c>
      <c r="K118" s="149">
        <v>5</v>
      </c>
      <c r="L118" s="14">
        <f>(K118*0.167)*F118</f>
        <v>1.6700000000000002</v>
      </c>
      <c r="M118" s="149">
        <v>5</v>
      </c>
      <c r="N118" s="149">
        <f>(M118*E118)*0.083</f>
        <v>0.83000000000000007</v>
      </c>
      <c r="O118" s="14">
        <f>(0.5*C118)*F118</f>
        <v>1</v>
      </c>
      <c r="P118" s="166">
        <f>(H118*F118)+(I118+J118+L118+N118+O118)</f>
        <v>83.833333333333329</v>
      </c>
      <c r="Q118" s="166">
        <f>P118/60</f>
        <v>1.3972222222222221</v>
      </c>
      <c r="R118" s="542">
        <f>'Costs per Hr-Mn-Sc'!$F$8</f>
        <v>0.3597499999999999</v>
      </c>
      <c r="S118" s="417">
        <f>(R118*P118)/B118</f>
        <v>15.079520833333328</v>
      </c>
      <c r="T118" s="137">
        <f>'Production Timings'!$D$12</f>
        <v>0.48566249999999983</v>
      </c>
      <c r="U118" s="138">
        <f>'Production Timings'!$D$6</f>
        <v>0.37773749999999989</v>
      </c>
      <c r="V118" s="412">
        <f>'Production Timings'!$D$10</f>
        <v>0.11991666666666663</v>
      </c>
      <c r="W118" s="648">
        <f t="shared" si="75"/>
        <v>16.062837499999993</v>
      </c>
      <c r="X118" s="14"/>
      <c r="Y118" s="634">
        <f>X118*Y$3</f>
        <v>0</v>
      </c>
      <c r="Z118" s="635">
        <f>X118*Z$3</f>
        <v>0</v>
      </c>
      <c r="AA118" s="628">
        <f t="shared" si="73"/>
        <v>0</v>
      </c>
      <c r="AB118" s="629">
        <f t="shared" si="117"/>
        <v>0</v>
      </c>
      <c r="AC118" s="629">
        <f>W118+AB118</f>
        <v>16.062837499999993</v>
      </c>
      <c r="AD118" s="501">
        <v>1.25</v>
      </c>
      <c r="AE118" s="435">
        <v>1.5</v>
      </c>
      <c r="AF118" s="436">
        <v>1.75</v>
      </c>
      <c r="AG118" s="502">
        <f>AC118*AD118</f>
        <v>20.078546874999994</v>
      </c>
      <c r="AH118" s="437">
        <f>AC118*AE118</f>
        <v>24.09425624999999</v>
      </c>
      <c r="AI118" s="438">
        <f>AC118*AF118</f>
        <v>28.109965624999987</v>
      </c>
    </row>
    <row r="119" spans="2:35" x14ac:dyDescent="0.3">
      <c r="B119" s="149">
        <v>6</v>
      </c>
      <c r="C119" s="527">
        <v>1</v>
      </c>
      <c r="D119" s="149">
        <v>26000</v>
      </c>
      <c r="E119" s="165">
        <f t="shared" si="91"/>
        <v>6</v>
      </c>
      <c r="F119" s="165">
        <f t="shared" si="92"/>
        <v>6</v>
      </c>
      <c r="G119" s="529">
        <v>750</v>
      </c>
      <c r="H119" s="165">
        <f t="shared" si="93"/>
        <v>34.666666666666664</v>
      </c>
      <c r="I119" s="149">
        <v>10</v>
      </c>
      <c r="J119" s="14">
        <f t="shared" si="94"/>
        <v>3</v>
      </c>
      <c r="K119" s="149">
        <v>5</v>
      </c>
      <c r="L119" s="14">
        <f t="shared" si="95"/>
        <v>5.0100000000000007</v>
      </c>
      <c r="M119" s="149">
        <v>5</v>
      </c>
      <c r="N119" s="149">
        <f t="shared" si="96"/>
        <v>2.4900000000000002</v>
      </c>
      <c r="O119" s="14">
        <f t="shared" si="97"/>
        <v>3</v>
      </c>
      <c r="P119" s="166">
        <f t="shared" si="98"/>
        <v>231.5</v>
      </c>
      <c r="Q119" s="166">
        <f t="shared" si="99"/>
        <v>3.8583333333333334</v>
      </c>
      <c r="R119" s="542">
        <f>'Costs per Hr-Mn-Sc'!$F$8</f>
        <v>0.3597499999999999</v>
      </c>
      <c r="S119" s="417">
        <f t="shared" si="76"/>
        <v>13.880354166666663</v>
      </c>
      <c r="T119" s="137">
        <f>'Production Timings'!$D$12</f>
        <v>0.48566249999999983</v>
      </c>
      <c r="U119" s="138">
        <f>'Production Timings'!$D$6</f>
        <v>0.37773749999999989</v>
      </c>
      <c r="V119" s="412">
        <f>'Production Timings'!$D$10</f>
        <v>0.11991666666666663</v>
      </c>
      <c r="W119" s="648">
        <f t="shared" si="75"/>
        <v>14.86367083333333</v>
      </c>
      <c r="X119" s="14"/>
      <c r="Y119" s="634">
        <f>X119*Y$3</f>
        <v>0</v>
      </c>
      <c r="Z119" s="635">
        <f t="shared" ref="Z119:Z125" si="118">X119*Z$3</f>
        <v>0</v>
      </c>
      <c r="AA119" s="628">
        <f t="shared" si="73"/>
        <v>0</v>
      </c>
      <c r="AB119" s="629">
        <f t="shared" si="117"/>
        <v>0</v>
      </c>
      <c r="AC119" s="629">
        <f t="shared" ref="AC119:AC125" si="119">W119+AB119</f>
        <v>14.86367083333333</v>
      </c>
      <c r="AD119" s="501">
        <v>1.25</v>
      </c>
      <c r="AE119" s="435">
        <v>1.5</v>
      </c>
      <c r="AF119" s="436">
        <v>1.75</v>
      </c>
      <c r="AG119" s="502">
        <f>AC119*AD119</f>
        <v>18.579588541666663</v>
      </c>
      <c r="AH119" s="437">
        <f>AC119*AE119</f>
        <v>22.295506249999995</v>
      </c>
      <c r="AI119" s="438">
        <f>AC119*AF119</f>
        <v>26.011423958333328</v>
      </c>
    </row>
    <row r="120" spans="2:35" x14ac:dyDescent="0.3">
      <c r="B120" s="149">
        <v>12</v>
      </c>
      <c r="C120" s="527">
        <v>1</v>
      </c>
      <c r="D120" s="149">
        <v>26000</v>
      </c>
      <c r="E120" s="165">
        <f t="shared" si="91"/>
        <v>12</v>
      </c>
      <c r="F120" s="165">
        <f t="shared" si="92"/>
        <v>12</v>
      </c>
      <c r="G120" s="529">
        <v>750</v>
      </c>
      <c r="H120" s="165">
        <f t="shared" si="93"/>
        <v>34.666666666666664</v>
      </c>
      <c r="I120" s="149">
        <v>10</v>
      </c>
      <c r="J120" s="14">
        <f t="shared" si="94"/>
        <v>6</v>
      </c>
      <c r="K120" s="149">
        <v>5</v>
      </c>
      <c r="L120" s="14">
        <f t="shared" si="95"/>
        <v>10.020000000000001</v>
      </c>
      <c r="M120" s="149">
        <v>5</v>
      </c>
      <c r="N120" s="149">
        <f t="shared" si="96"/>
        <v>4.9800000000000004</v>
      </c>
      <c r="O120" s="14">
        <f t="shared" si="97"/>
        <v>6</v>
      </c>
      <c r="P120" s="166">
        <f t="shared" si="98"/>
        <v>453</v>
      </c>
      <c r="Q120" s="166">
        <f t="shared" si="99"/>
        <v>7.55</v>
      </c>
      <c r="R120" s="542">
        <f>'Costs per Hr-Mn-Sc'!$F$8</f>
        <v>0.3597499999999999</v>
      </c>
      <c r="S120" s="417">
        <f t="shared" si="76"/>
        <v>13.580562499999997</v>
      </c>
      <c r="T120" s="137">
        <f>'Production Timings'!$D$12</f>
        <v>0.48566249999999983</v>
      </c>
      <c r="U120" s="138">
        <f>'Production Timings'!$D$6</f>
        <v>0.37773749999999989</v>
      </c>
      <c r="V120" s="412">
        <f>'Production Timings'!$D$10</f>
        <v>0.11991666666666663</v>
      </c>
      <c r="W120" s="648">
        <f t="shared" si="75"/>
        <v>14.563879166666664</v>
      </c>
      <c r="X120" s="14"/>
      <c r="Y120" s="634">
        <f t="shared" ref="Y120:Y125" si="120">X120*Y$3</f>
        <v>0</v>
      </c>
      <c r="Z120" s="635">
        <f t="shared" si="118"/>
        <v>0</v>
      </c>
      <c r="AA120" s="628">
        <f t="shared" si="73"/>
        <v>0</v>
      </c>
      <c r="AB120" s="629">
        <f t="shared" si="117"/>
        <v>0</v>
      </c>
      <c r="AC120" s="629">
        <f t="shared" si="119"/>
        <v>14.563879166666664</v>
      </c>
      <c r="AD120" s="501">
        <v>1.25</v>
      </c>
      <c r="AE120" s="435">
        <v>1.5</v>
      </c>
      <c r="AF120" s="436">
        <v>1.75</v>
      </c>
      <c r="AG120" s="502">
        <f>AC120*AD120</f>
        <v>18.204848958333329</v>
      </c>
      <c r="AH120" s="437">
        <f>AC120*AE120</f>
        <v>21.845818749999996</v>
      </c>
      <c r="AI120" s="438">
        <f>AC120*AF120</f>
        <v>25.486788541666662</v>
      </c>
    </row>
    <row r="121" spans="2:35" x14ac:dyDescent="0.3">
      <c r="B121" s="149">
        <v>24</v>
      </c>
      <c r="C121" s="527">
        <v>1</v>
      </c>
      <c r="D121" s="149">
        <v>26000</v>
      </c>
      <c r="E121" s="165">
        <f t="shared" si="91"/>
        <v>24</v>
      </c>
      <c r="F121" s="165">
        <f t="shared" si="92"/>
        <v>24</v>
      </c>
      <c r="G121" s="529">
        <v>750</v>
      </c>
      <c r="H121" s="165">
        <f t="shared" si="93"/>
        <v>34.666666666666664</v>
      </c>
      <c r="I121" s="149">
        <v>10</v>
      </c>
      <c r="J121" s="14">
        <f t="shared" si="94"/>
        <v>12</v>
      </c>
      <c r="K121" s="149">
        <v>5</v>
      </c>
      <c r="L121" s="14">
        <f t="shared" si="95"/>
        <v>20.040000000000003</v>
      </c>
      <c r="M121" s="149">
        <v>5</v>
      </c>
      <c r="N121" s="149">
        <f t="shared" si="96"/>
        <v>9.9600000000000009</v>
      </c>
      <c r="O121" s="14">
        <f t="shared" si="97"/>
        <v>12</v>
      </c>
      <c r="P121" s="166">
        <f t="shared" si="98"/>
        <v>896</v>
      </c>
      <c r="Q121" s="166">
        <f t="shared" si="99"/>
        <v>14.933333333333334</v>
      </c>
      <c r="R121" s="542">
        <f>'Costs per Hr-Mn-Sc'!$F$8</f>
        <v>0.3597499999999999</v>
      </c>
      <c r="S121" s="417">
        <f t="shared" si="76"/>
        <v>13.430666666666662</v>
      </c>
      <c r="T121" s="137">
        <f>'Production Timings'!$D$12</f>
        <v>0.48566249999999983</v>
      </c>
      <c r="U121" s="138">
        <f>'Production Timings'!$D$6</f>
        <v>0.37773749999999989</v>
      </c>
      <c r="V121" s="412">
        <f>'Production Timings'!$D$10</f>
        <v>0.11991666666666663</v>
      </c>
      <c r="W121" s="648">
        <f t="shared" si="75"/>
        <v>14.413983333333329</v>
      </c>
      <c r="X121" s="14"/>
      <c r="Y121" s="634">
        <f t="shared" si="120"/>
        <v>0</v>
      </c>
      <c r="Z121" s="635">
        <f t="shared" si="118"/>
        <v>0</v>
      </c>
      <c r="AA121" s="628">
        <f t="shared" si="73"/>
        <v>0</v>
      </c>
      <c r="AB121" s="629">
        <f t="shared" si="117"/>
        <v>0</v>
      </c>
      <c r="AC121" s="629">
        <f t="shared" si="119"/>
        <v>14.413983333333329</v>
      </c>
      <c r="AD121" s="501">
        <v>1.25</v>
      </c>
      <c r="AE121" s="435">
        <v>1.5</v>
      </c>
      <c r="AF121" s="436">
        <v>1.75</v>
      </c>
      <c r="AG121" s="502">
        <f t="shared" ref="AG121:AG125" si="121">AC121*AD121</f>
        <v>18.017479166666661</v>
      </c>
      <c r="AH121" s="437">
        <f t="shared" ref="AH121:AH125" si="122">AC121*AE121</f>
        <v>21.620974999999994</v>
      </c>
      <c r="AI121" s="438">
        <f t="shared" ref="AI121:AI125" si="123">AC121*AF121</f>
        <v>25.224470833333324</v>
      </c>
    </row>
    <row r="122" spans="2:35" x14ac:dyDescent="0.3">
      <c r="B122" s="149">
        <v>48</v>
      </c>
      <c r="C122" s="527">
        <v>1</v>
      </c>
      <c r="D122" s="149">
        <v>26000</v>
      </c>
      <c r="E122" s="165">
        <f t="shared" si="91"/>
        <v>48</v>
      </c>
      <c r="F122" s="165">
        <f t="shared" si="92"/>
        <v>48</v>
      </c>
      <c r="G122" s="529">
        <v>750</v>
      </c>
      <c r="H122" s="165">
        <f t="shared" si="93"/>
        <v>34.666666666666664</v>
      </c>
      <c r="I122" s="149">
        <v>10</v>
      </c>
      <c r="J122" s="14">
        <f t="shared" si="94"/>
        <v>24</v>
      </c>
      <c r="K122" s="149">
        <v>5</v>
      </c>
      <c r="L122" s="14">
        <f t="shared" si="95"/>
        <v>40.080000000000005</v>
      </c>
      <c r="M122" s="149">
        <v>5</v>
      </c>
      <c r="N122" s="149">
        <f t="shared" si="96"/>
        <v>19.920000000000002</v>
      </c>
      <c r="O122" s="14">
        <f t="shared" si="97"/>
        <v>24</v>
      </c>
      <c r="P122" s="166">
        <f t="shared" si="98"/>
        <v>1782</v>
      </c>
      <c r="Q122" s="166">
        <f t="shared" si="99"/>
        <v>29.7</v>
      </c>
      <c r="R122" s="542">
        <f>'Costs per Hr-Mn-Sc'!$F$8</f>
        <v>0.3597499999999999</v>
      </c>
      <c r="S122" s="417">
        <f t="shared" si="76"/>
        <v>13.355718749999996</v>
      </c>
      <c r="T122" s="137">
        <f>'Production Timings'!$D$12</f>
        <v>0.48566249999999983</v>
      </c>
      <c r="U122" s="138">
        <f>'Production Timings'!$D$6</f>
        <v>0.37773749999999989</v>
      </c>
      <c r="V122" s="412">
        <f>'Production Timings'!$D$10</f>
        <v>0.11991666666666663</v>
      </c>
      <c r="W122" s="648">
        <f t="shared" si="75"/>
        <v>14.339035416666663</v>
      </c>
      <c r="X122" s="14"/>
      <c r="Y122" s="634">
        <f t="shared" si="120"/>
        <v>0</v>
      </c>
      <c r="Z122" s="635">
        <f t="shared" si="118"/>
        <v>0</v>
      </c>
      <c r="AA122" s="628">
        <f t="shared" si="73"/>
        <v>0</v>
      </c>
      <c r="AB122" s="629">
        <f t="shared" si="117"/>
        <v>0</v>
      </c>
      <c r="AC122" s="629">
        <f t="shared" si="119"/>
        <v>14.339035416666663</v>
      </c>
      <c r="AD122" s="501">
        <v>1.25</v>
      </c>
      <c r="AE122" s="435">
        <v>1.5</v>
      </c>
      <c r="AF122" s="436">
        <v>1.75</v>
      </c>
      <c r="AG122" s="502">
        <f t="shared" si="121"/>
        <v>17.92379427083333</v>
      </c>
      <c r="AH122" s="437">
        <f t="shared" si="122"/>
        <v>21.508553124999995</v>
      </c>
      <c r="AI122" s="438">
        <f t="shared" si="123"/>
        <v>25.093311979166661</v>
      </c>
    </row>
    <row r="123" spans="2:35" x14ac:dyDescent="0.3">
      <c r="B123" s="14">
        <v>72</v>
      </c>
      <c r="C123" s="527">
        <v>1</v>
      </c>
      <c r="D123" s="149">
        <v>26000</v>
      </c>
      <c r="E123" s="165">
        <f>B123/C123</f>
        <v>72</v>
      </c>
      <c r="F123" s="165">
        <f>ROUNDUP(E123,0)</f>
        <v>72</v>
      </c>
      <c r="G123" s="529">
        <v>750</v>
      </c>
      <c r="H123" s="165">
        <f>D123/G123</f>
        <v>34.666666666666664</v>
      </c>
      <c r="I123" s="149">
        <v>10</v>
      </c>
      <c r="J123" s="14">
        <f>B123*0.5</f>
        <v>36</v>
      </c>
      <c r="K123" s="149">
        <v>5</v>
      </c>
      <c r="L123" s="14">
        <f>(K123*0.167)*F123</f>
        <v>60.120000000000005</v>
      </c>
      <c r="M123" s="149">
        <v>5</v>
      </c>
      <c r="N123" s="149">
        <f>(M123*E123)*0.083</f>
        <v>29.880000000000003</v>
      </c>
      <c r="O123" s="14">
        <f>(0.5*C123)*F123</f>
        <v>36</v>
      </c>
      <c r="P123" s="166">
        <f>(H123*F123)+(I123+J123+L123+N123+O123)</f>
        <v>2668</v>
      </c>
      <c r="Q123" s="166">
        <f>P123/60</f>
        <v>44.466666666666669</v>
      </c>
      <c r="R123" s="542">
        <f>'Costs per Hr-Mn-Sc'!$F$8</f>
        <v>0.3597499999999999</v>
      </c>
      <c r="S123" s="417">
        <f>(R123*P123)/B123</f>
        <v>13.330736111111108</v>
      </c>
      <c r="T123" s="137">
        <f>'Production Timings'!$D$12</f>
        <v>0.48566249999999983</v>
      </c>
      <c r="U123" s="138">
        <f>'Production Timings'!$D$6</f>
        <v>0.37773749999999989</v>
      </c>
      <c r="V123" s="412">
        <f>'Production Timings'!$D$10</f>
        <v>0.11991666666666663</v>
      </c>
      <c r="W123" s="648">
        <f t="shared" si="75"/>
        <v>14.314052777777775</v>
      </c>
      <c r="X123" s="14"/>
      <c r="Y123" s="634">
        <f t="shared" si="120"/>
        <v>0</v>
      </c>
      <c r="Z123" s="635">
        <f t="shared" si="118"/>
        <v>0</v>
      </c>
      <c r="AA123" s="628">
        <f t="shared" si="73"/>
        <v>0</v>
      </c>
      <c r="AB123" s="629">
        <f t="shared" ref="AB123:AB125" si="124">SUM(AA123)</f>
        <v>0</v>
      </c>
      <c r="AC123" s="629">
        <f t="shared" si="119"/>
        <v>14.314052777777775</v>
      </c>
      <c r="AD123" s="501">
        <v>1.25</v>
      </c>
      <c r="AE123" s="435">
        <v>1.5</v>
      </c>
      <c r="AF123" s="436">
        <v>1.75</v>
      </c>
      <c r="AG123" s="502">
        <f t="shared" si="121"/>
        <v>17.892565972222219</v>
      </c>
      <c r="AH123" s="437">
        <f t="shared" si="122"/>
        <v>21.471079166666662</v>
      </c>
      <c r="AI123" s="438">
        <f t="shared" si="123"/>
        <v>25.049592361111106</v>
      </c>
    </row>
    <row r="124" spans="2:35" x14ac:dyDescent="0.3">
      <c r="B124" s="14">
        <v>144</v>
      </c>
      <c r="C124" s="527">
        <v>1</v>
      </c>
      <c r="D124" s="149">
        <v>26000</v>
      </c>
      <c r="E124" s="165">
        <f t="shared" si="91"/>
        <v>144</v>
      </c>
      <c r="F124" s="165">
        <f t="shared" si="92"/>
        <v>144</v>
      </c>
      <c r="G124" s="529">
        <v>750</v>
      </c>
      <c r="H124" s="165">
        <f t="shared" si="93"/>
        <v>34.666666666666664</v>
      </c>
      <c r="I124" s="149">
        <v>10</v>
      </c>
      <c r="J124" s="14">
        <f t="shared" si="94"/>
        <v>72</v>
      </c>
      <c r="K124" s="149">
        <v>5</v>
      </c>
      <c r="L124" s="14">
        <f t="shared" si="95"/>
        <v>120.24000000000001</v>
      </c>
      <c r="M124" s="149">
        <v>5</v>
      </c>
      <c r="N124" s="149">
        <f t="shared" si="96"/>
        <v>59.760000000000005</v>
      </c>
      <c r="O124" s="14">
        <f t="shared" si="97"/>
        <v>72</v>
      </c>
      <c r="P124" s="166">
        <f t="shared" si="98"/>
        <v>5326</v>
      </c>
      <c r="Q124" s="166">
        <f t="shared" si="99"/>
        <v>88.766666666666666</v>
      </c>
      <c r="R124" s="542">
        <f>'Costs per Hr-Mn-Sc'!$F$8</f>
        <v>0.3597499999999999</v>
      </c>
      <c r="S124" s="417">
        <f t="shared" si="76"/>
        <v>13.305753472222218</v>
      </c>
      <c r="T124" s="137">
        <f>'Production Timings'!$D$12</f>
        <v>0.48566249999999983</v>
      </c>
      <c r="U124" s="138">
        <f>'Production Timings'!$D$6</f>
        <v>0.37773749999999989</v>
      </c>
      <c r="V124" s="412">
        <f>'Production Timings'!$D$10</f>
        <v>0.11991666666666663</v>
      </c>
      <c r="W124" s="648">
        <f t="shared" si="75"/>
        <v>14.289070138888885</v>
      </c>
      <c r="X124" s="14"/>
      <c r="Y124" s="634">
        <f t="shared" si="120"/>
        <v>0</v>
      </c>
      <c r="Z124" s="635">
        <f t="shared" si="118"/>
        <v>0</v>
      </c>
      <c r="AA124" s="628">
        <f t="shared" si="73"/>
        <v>0</v>
      </c>
      <c r="AB124" s="629">
        <f t="shared" si="124"/>
        <v>0</v>
      </c>
      <c r="AC124" s="629">
        <f t="shared" si="119"/>
        <v>14.289070138888885</v>
      </c>
      <c r="AD124" s="501">
        <v>1.25</v>
      </c>
      <c r="AE124" s="435">
        <v>1.5</v>
      </c>
      <c r="AF124" s="436">
        <v>1.75</v>
      </c>
      <c r="AG124" s="502">
        <f t="shared" si="121"/>
        <v>17.861337673611107</v>
      </c>
      <c r="AH124" s="437">
        <f t="shared" si="122"/>
        <v>21.433605208333326</v>
      </c>
      <c r="AI124" s="438">
        <f t="shared" si="123"/>
        <v>25.005872743055548</v>
      </c>
    </row>
    <row r="125" spans="2:35" x14ac:dyDescent="0.3">
      <c r="B125" s="14">
        <v>288</v>
      </c>
      <c r="C125" s="527">
        <v>1</v>
      </c>
      <c r="D125" s="149">
        <v>26000</v>
      </c>
      <c r="E125" s="165">
        <f>B125/C125</f>
        <v>288</v>
      </c>
      <c r="F125" s="165">
        <f>ROUNDUP(E125,0)</f>
        <v>288</v>
      </c>
      <c r="G125" s="529">
        <v>750</v>
      </c>
      <c r="H125" s="165">
        <f>D125/G125</f>
        <v>34.666666666666664</v>
      </c>
      <c r="I125" s="149">
        <v>10</v>
      </c>
      <c r="J125" s="14">
        <f>B125*0.5</f>
        <v>144</v>
      </c>
      <c r="K125" s="149">
        <v>5</v>
      </c>
      <c r="L125" s="14">
        <f>(K125*0.167)*F125</f>
        <v>240.48000000000002</v>
      </c>
      <c r="M125" s="149">
        <v>5</v>
      </c>
      <c r="N125" s="149">
        <f>(M125*E125)*0.083</f>
        <v>119.52000000000001</v>
      </c>
      <c r="O125" s="14">
        <f>(0.5*C125)*F125</f>
        <v>144</v>
      </c>
      <c r="P125" s="166">
        <f>(H125*F125)+(I125+J125+L125+N125+O125)</f>
        <v>10642</v>
      </c>
      <c r="Q125" s="166">
        <f>P125/60</f>
        <v>177.36666666666667</v>
      </c>
      <c r="R125" s="542">
        <f>'Costs per Hr-Mn-Sc'!$F$8</f>
        <v>0.3597499999999999</v>
      </c>
      <c r="S125" s="417">
        <f>(R125*P125)/B125</f>
        <v>13.293262152777775</v>
      </c>
      <c r="T125" s="137">
        <f>'Production Timings'!$D$12</f>
        <v>0.48566249999999983</v>
      </c>
      <c r="U125" s="138">
        <f>'Production Timings'!$D$6</f>
        <v>0.37773749999999989</v>
      </c>
      <c r="V125" s="412">
        <f>'Production Timings'!$D$10</f>
        <v>0.11991666666666663</v>
      </c>
      <c r="W125" s="648">
        <f t="shared" si="75"/>
        <v>14.276578819444442</v>
      </c>
      <c r="X125" s="14"/>
      <c r="Y125" s="634">
        <f t="shared" si="120"/>
        <v>0</v>
      </c>
      <c r="Z125" s="635">
        <f t="shared" si="118"/>
        <v>0</v>
      </c>
      <c r="AA125" s="628">
        <f t="shared" si="73"/>
        <v>0</v>
      </c>
      <c r="AB125" s="629">
        <f t="shared" si="124"/>
        <v>0</v>
      </c>
      <c r="AC125" s="629">
        <f t="shared" si="119"/>
        <v>14.276578819444442</v>
      </c>
      <c r="AD125" s="501">
        <v>1.25</v>
      </c>
      <c r="AE125" s="435">
        <v>1.5</v>
      </c>
      <c r="AF125" s="436">
        <v>1.75</v>
      </c>
      <c r="AG125" s="502">
        <f t="shared" si="121"/>
        <v>17.845723524305551</v>
      </c>
      <c r="AH125" s="437">
        <f t="shared" si="122"/>
        <v>21.414868229166665</v>
      </c>
      <c r="AI125" s="438">
        <f t="shared" si="123"/>
        <v>24.984012934027774</v>
      </c>
    </row>
    <row r="126" spans="2:35" x14ac:dyDescent="0.3">
      <c r="B126" s="422">
        <v>1</v>
      </c>
      <c r="C126" s="525">
        <v>1</v>
      </c>
      <c r="D126" s="422">
        <v>28000</v>
      </c>
      <c r="E126" s="424">
        <f t="shared" si="91"/>
        <v>1</v>
      </c>
      <c r="F126" s="424">
        <f t="shared" si="92"/>
        <v>1</v>
      </c>
      <c r="G126" s="528">
        <v>750</v>
      </c>
      <c r="H126" s="424">
        <f t="shared" si="93"/>
        <v>37.333333333333336</v>
      </c>
      <c r="I126" s="422">
        <v>10</v>
      </c>
      <c r="J126" s="422">
        <f t="shared" si="94"/>
        <v>0.5</v>
      </c>
      <c r="K126" s="422">
        <v>5</v>
      </c>
      <c r="L126" s="422">
        <f t="shared" si="95"/>
        <v>0.83500000000000008</v>
      </c>
      <c r="M126" s="422">
        <v>5</v>
      </c>
      <c r="N126" s="422">
        <f t="shared" si="96"/>
        <v>0.41500000000000004</v>
      </c>
      <c r="O126" s="422">
        <f t="shared" si="97"/>
        <v>0.5</v>
      </c>
      <c r="P126" s="426">
        <f t="shared" si="98"/>
        <v>49.583333333333336</v>
      </c>
      <c r="Q126" s="426">
        <f t="shared" si="99"/>
        <v>0.82638888888888895</v>
      </c>
      <c r="R126" s="544">
        <f>'Costs per Hr-Mn-Sc'!$F$8</f>
        <v>0.3597499999999999</v>
      </c>
      <c r="S126" s="427">
        <f t="shared" si="76"/>
        <v>17.837604166666662</v>
      </c>
      <c r="T126" s="428">
        <f>'Production Timings'!$D$12</f>
        <v>0.48566249999999983</v>
      </c>
      <c r="U126" s="429">
        <f>'Production Timings'!$D$6</f>
        <v>0.37773749999999989</v>
      </c>
      <c r="V126" s="422">
        <f>'Production Timings'!$D$10</f>
        <v>0.11991666666666663</v>
      </c>
      <c r="W126" s="434">
        <f t="shared" si="75"/>
        <v>18.820920833333325</v>
      </c>
      <c r="X126" s="156"/>
      <c r="Y126" s="161">
        <f>X126*Y$3</f>
        <v>0</v>
      </c>
      <c r="Z126" s="631">
        <f>X126*Z$3</f>
        <v>0</v>
      </c>
      <c r="AA126" s="632">
        <f t="shared" si="73"/>
        <v>0</v>
      </c>
      <c r="AB126" s="162">
        <f t="shared" ref="AB126:AB131" si="125">SUM(AA126)</f>
        <v>0</v>
      </c>
      <c r="AC126" s="162">
        <f>W126+AB126</f>
        <v>18.820920833333325</v>
      </c>
      <c r="AD126" s="649">
        <v>1.25</v>
      </c>
      <c r="AE126" s="649">
        <v>1.5</v>
      </c>
      <c r="AF126" s="652">
        <v>1.75</v>
      </c>
      <c r="AG126" s="651">
        <f>AC126*AD126</f>
        <v>23.526151041666658</v>
      </c>
      <c r="AH126" s="163">
        <f>AC126*AE126</f>
        <v>28.231381249999988</v>
      </c>
      <c r="AI126" s="163">
        <f>AC126*AF126</f>
        <v>32.936611458333317</v>
      </c>
    </row>
    <row r="127" spans="2:35" x14ac:dyDescent="0.3">
      <c r="B127" s="416">
        <v>2</v>
      </c>
      <c r="C127" s="526">
        <v>1</v>
      </c>
      <c r="D127" s="149">
        <v>28000</v>
      </c>
      <c r="E127" s="165">
        <f>B127/C127</f>
        <v>2</v>
      </c>
      <c r="F127" s="165">
        <f>ROUNDUP(E127,0)</f>
        <v>2</v>
      </c>
      <c r="G127" s="529">
        <v>750</v>
      </c>
      <c r="H127" s="165">
        <f>D127/G127</f>
        <v>37.333333333333336</v>
      </c>
      <c r="I127" s="149">
        <v>10</v>
      </c>
      <c r="J127" s="14">
        <f>B127*0.5</f>
        <v>1</v>
      </c>
      <c r="K127" s="149">
        <v>5</v>
      </c>
      <c r="L127" s="14">
        <f>(K127*0.167)*F127</f>
        <v>1.6700000000000002</v>
      </c>
      <c r="M127" s="149">
        <v>5</v>
      </c>
      <c r="N127" s="149">
        <f>(M127*E127)*0.083</f>
        <v>0.83000000000000007</v>
      </c>
      <c r="O127" s="14">
        <f>(0.5*C127)*F127</f>
        <v>1</v>
      </c>
      <c r="P127" s="166">
        <f>(H127*F127)+(I127+J127+L127+N127+O127)</f>
        <v>89.166666666666671</v>
      </c>
      <c r="Q127" s="166">
        <f>P127/60</f>
        <v>1.4861111111111112</v>
      </c>
      <c r="R127" s="542">
        <f>'Costs per Hr-Mn-Sc'!$F$8</f>
        <v>0.3597499999999999</v>
      </c>
      <c r="S127" s="417">
        <f>(R127*P127)/B127</f>
        <v>16.038854166666663</v>
      </c>
      <c r="T127" s="137">
        <f>'Production Timings'!$D$12</f>
        <v>0.48566249999999983</v>
      </c>
      <c r="U127" s="138">
        <f>'Production Timings'!$D$6</f>
        <v>0.37773749999999989</v>
      </c>
      <c r="V127" s="412">
        <f>'Production Timings'!$D$10</f>
        <v>0.11991666666666663</v>
      </c>
      <c r="W127" s="648">
        <f t="shared" si="75"/>
        <v>17.022170833333327</v>
      </c>
      <c r="X127" s="14"/>
      <c r="Y127" s="634">
        <f>X127*Y$3</f>
        <v>0</v>
      </c>
      <c r="Z127" s="635">
        <f>X127*Z$3</f>
        <v>0</v>
      </c>
      <c r="AA127" s="628">
        <f t="shared" si="73"/>
        <v>0</v>
      </c>
      <c r="AB127" s="629">
        <f t="shared" si="125"/>
        <v>0</v>
      </c>
      <c r="AC127" s="629">
        <f>W127+AB127</f>
        <v>17.022170833333327</v>
      </c>
      <c r="AD127" s="501">
        <v>1.25</v>
      </c>
      <c r="AE127" s="435">
        <v>1.5</v>
      </c>
      <c r="AF127" s="436">
        <v>1.75</v>
      </c>
      <c r="AG127" s="502">
        <f>AC127*AD127</f>
        <v>21.277713541666657</v>
      </c>
      <c r="AH127" s="437">
        <f>AC127*AE127</f>
        <v>25.53325624999999</v>
      </c>
      <c r="AI127" s="438">
        <f>AC127*AF127</f>
        <v>29.788798958333324</v>
      </c>
    </row>
    <row r="128" spans="2:35" x14ac:dyDescent="0.3">
      <c r="B128" s="149">
        <v>6</v>
      </c>
      <c r="C128" s="527">
        <v>1</v>
      </c>
      <c r="D128" s="149">
        <v>28000</v>
      </c>
      <c r="E128" s="165">
        <f t="shared" si="91"/>
        <v>6</v>
      </c>
      <c r="F128" s="165">
        <f t="shared" si="92"/>
        <v>6</v>
      </c>
      <c r="G128" s="529">
        <v>750</v>
      </c>
      <c r="H128" s="165">
        <f t="shared" si="93"/>
        <v>37.333333333333336</v>
      </c>
      <c r="I128" s="149">
        <v>10</v>
      </c>
      <c r="J128" s="14">
        <f t="shared" si="94"/>
        <v>3</v>
      </c>
      <c r="K128" s="149">
        <v>5</v>
      </c>
      <c r="L128" s="14">
        <f t="shared" si="95"/>
        <v>5.0100000000000007</v>
      </c>
      <c r="M128" s="149">
        <v>5</v>
      </c>
      <c r="N128" s="149">
        <f t="shared" si="96"/>
        <v>2.4900000000000002</v>
      </c>
      <c r="O128" s="14">
        <f t="shared" si="97"/>
        <v>3</v>
      </c>
      <c r="P128" s="166">
        <f t="shared" si="98"/>
        <v>247.5</v>
      </c>
      <c r="Q128" s="166">
        <f t="shared" si="99"/>
        <v>4.125</v>
      </c>
      <c r="R128" s="542">
        <f>'Costs per Hr-Mn-Sc'!$F$8</f>
        <v>0.3597499999999999</v>
      </c>
      <c r="S128" s="417">
        <f t="shared" si="76"/>
        <v>14.839687499999997</v>
      </c>
      <c r="T128" s="137">
        <f>'Production Timings'!$D$12</f>
        <v>0.48566249999999983</v>
      </c>
      <c r="U128" s="138">
        <f>'Production Timings'!$D$6</f>
        <v>0.37773749999999989</v>
      </c>
      <c r="V128" s="412">
        <f>'Production Timings'!$D$10</f>
        <v>0.11991666666666663</v>
      </c>
      <c r="W128" s="648">
        <f t="shared" si="75"/>
        <v>15.823004166666664</v>
      </c>
      <c r="X128" s="14"/>
      <c r="Y128" s="634">
        <f>X128*Y$3</f>
        <v>0</v>
      </c>
      <c r="Z128" s="635">
        <f t="shared" ref="Z128:Z134" si="126">X128*Z$3</f>
        <v>0</v>
      </c>
      <c r="AA128" s="628">
        <f t="shared" si="73"/>
        <v>0</v>
      </c>
      <c r="AB128" s="629">
        <f t="shared" si="125"/>
        <v>0</v>
      </c>
      <c r="AC128" s="629">
        <f t="shared" ref="AC128:AC134" si="127">W128+AB128</f>
        <v>15.823004166666664</v>
      </c>
      <c r="AD128" s="501">
        <v>1.25</v>
      </c>
      <c r="AE128" s="435">
        <v>1.5</v>
      </c>
      <c r="AF128" s="436">
        <v>1.75</v>
      </c>
      <c r="AG128" s="502">
        <f>AC128*AD128</f>
        <v>19.77875520833333</v>
      </c>
      <c r="AH128" s="437">
        <f>AC128*AE128</f>
        <v>23.734506249999995</v>
      </c>
      <c r="AI128" s="438">
        <f>AC128*AF128</f>
        <v>27.690257291666661</v>
      </c>
    </row>
    <row r="129" spans="2:35" x14ac:dyDescent="0.3">
      <c r="B129" s="149">
        <v>12</v>
      </c>
      <c r="C129" s="527">
        <v>1</v>
      </c>
      <c r="D129" s="149">
        <v>28000</v>
      </c>
      <c r="E129" s="165">
        <f t="shared" si="91"/>
        <v>12</v>
      </c>
      <c r="F129" s="165">
        <f t="shared" si="92"/>
        <v>12</v>
      </c>
      <c r="G129" s="529">
        <v>750</v>
      </c>
      <c r="H129" s="165">
        <f t="shared" si="93"/>
        <v>37.333333333333336</v>
      </c>
      <c r="I129" s="149">
        <v>10</v>
      </c>
      <c r="J129" s="14">
        <f t="shared" si="94"/>
        <v>6</v>
      </c>
      <c r="K129" s="149">
        <v>5</v>
      </c>
      <c r="L129" s="14">
        <f t="shared" si="95"/>
        <v>10.020000000000001</v>
      </c>
      <c r="M129" s="149">
        <v>5</v>
      </c>
      <c r="N129" s="149">
        <f t="shared" si="96"/>
        <v>4.9800000000000004</v>
      </c>
      <c r="O129" s="14">
        <f t="shared" si="97"/>
        <v>6</v>
      </c>
      <c r="P129" s="166">
        <f t="shared" si="98"/>
        <v>485</v>
      </c>
      <c r="Q129" s="166">
        <f t="shared" si="99"/>
        <v>8.0833333333333339</v>
      </c>
      <c r="R129" s="542">
        <f>'Costs per Hr-Mn-Sc'!$F$8</f>
        <v>0.3597499999999999</v>
      </c>
      <c r="S129" s="417">
        <f t="shared" si="76"/>
        <v>14.539895833333331</v>
      </c>
      <c r="T129" s="137">
        <f>'Production Timings'!$D$12</f>
        <v>0.48566249999999983</v>
      </c>
      <c r="U129" s="138">
        <f>'Production Timings'!$D$6</f>
        <v>0.37773749999999989</v>
      </c>
      <c r="V129" s="412">
        <f>'Production Timings'!$D$10</f>
        <v>0.11991666666666663</v>
      </c>
      <c r="W129" s="648">
        <f t="shared" si="75"/>
        <v>15.523212499999998</v>
      </c>
      <c r="X129" s="14"/>
      <c r="Y129" s="634">
        <f t="shared" ref="Y129:Y134" si="128">X129*Y$3</f>
        <v>0</v>
      </c>
      <c r="Z129" s="635">
        <f t="shared" si="126"/>
        <v>0</v>
      </c>
      <c r="AA129" s="628">
        <f t="shared" si="73"/>
        <v>0</v>
      </c>
      <c r="AB129" s="629">
        <f t="shared" si="125"/>
        <v>0</v>
      </c>
      <c r="AC129" s="629">
        <f t="shared" si="127"/>
        <v>15.523212499999998</v>
      </c>
      <c r="AD129" s="501">
        <v>1.25</v>
      </c>
      <c r="AE129" s="435">
        <v>1.5</v>
      </c>
      <c r="AF129" s="436">
        <v>1.75</v>
      </c>
      <c r="AG129" s="502">
        <f>AC129*AD129</f>
        <v>19.404015624999996</v>
      </c>
      <c r="AH129" s="437">
        <f>AC129*AE129</f>
        <v>23.284818749999996</v>
      </c>
      <c r="AI129" s="438">
        <f>AC129*AF129</f>
        <v>27.165621874999996</v>
      </c>
    </row>
    <row r="130" spans="2:35" x14ac:dyDescent="0.3">
      <c r="B130" s="149">
        <v>24</v>
      </c>
      <c r="C130" s="527">
        <v>1</v>
      </c>
      <c r="D130" s="149">
        <v>28000</v>
      </c>
      <c r="E130" s="165">
        <f t="shared" si="91"/>
        <v>24</v>
      </c>
      <c r="F130" s="165">
        <f t="shared" si="92"/>
        <v>24</v>
      </c>
      <c r="G130" s="529">
        <v>750</v>
      </c>
      <c r="H130" s="165">
        <f t="shared" si="93"/>
        <v>37.333333333333336</v>
      </c>
      <c r="I130" s="149">
        <v>10</v>
      </c>
      <c r="J130" s="14">
        <f t="shared" si="94"/>
        <v>12</v>
      </c>
      <c r="K130" s="149">
        <v>5</v>
      </c>
      <c r="L130" s="14">
        <f t="shared" si="95"/>
        <v>20.040000000000003</v>
      </c>
      <c r="M130" s="149">
        <v>5</v>
      </c>
      <c r="N130" s="149">
        <f t="shared" si="96"/>
        <v>9.9600000000000009</v>
      </c>
      <c r="O130" s="14">
        <f t="shared" si="97"/>
        <v>12</v>
      </c>
      <c r="P130" s="166">
        <f t="shared" si="98"/>
        <v>960</v>
      </c>
      <c r="Q130" s="166">
        <f t="shared" si="99"/>
        <v>16</v>
      </c>
      <c r="R130" s="542">
        <f>'Costs per Hr-Mn-Sc'!$F$8</f>
        <v>0.3597499999999999</v>
      </c>
      <c r="S130" s="417">
        <f t="shared" si="76"/>
        <v>14.389999999999995</v>
      </c>
      <c r="T130" s="137">
        <f>'Production Timings'!$D$12</f>
        <v>0.48566249999999983</v>
      </c>
      <c r="U130" s="138">
        <f>'Production Timings'!$D$6</f>
        <v>0.37773749999999989</v>
      </c>
      <c r="V130" s="412">
        <f>'Production Timings'!$D$10</f>
        <v>0.11991666666666663</v>
      </c>
      <c r="W130" s="648">
        <f t="shared" si="75"/>
        <v>15.373316666666662</v>
      </c>
      <c r="X130" s="14"/>
      <c r="Y130" s="634">
        <f t="shared" si="128"/>
        <v>0</v>
      </c>
      <c r="Z130" s="635">
        <f t="shared" si="126"/>
        <v>0</v>
      </c>
      <c r="AA130" s="628">
        <f t="shared" si="73"/>
        <v>0</v>
      </c>
      <c r="AB130" s="629">
        <f t="shared" si="125"/>
        <v>0</v>
      </c>
      <c r="AC130" s="629">
        <f t="shared" si="127"/>
        <v>15.373316666666662</v>
      </c>
      <c r="AD130" s="501">
        <v>1.25</v>
      </c>
      <c r="AE130" s="435">
        <v>1.5</v>
      </c>
      <c r="AF130" s="436">
        <v>1.75</v>
      </c>
      <c r="AG130" s="502">
        <f t="shared" ref="AG130:AG134" si="129">AC130*AD130</f>
        <v>19.216645833333327</v>
      </c>
      <c r="AH130" s="437">
        <f t="shared" ref="AH130:AH134" si="130">AC130*AE130</f>
        <v>23.059974999999994</v>
      </c>
      <c r="AI130" s="438">
        <f t="shared" ref="AI130:AI134" si="131">AC130*AF130</f>
        <v>26.903304166666658</v>
      </c>
    </row>
    <row r="131" spans="2:35" x14ac:dyDescent="0.3">
      <c r="B131" s="149">
        <v>48</v>
      </c>
      <c r="C131" s="527">
        <v>1</v>
      </c>
      <c r="D131" s="149">
        <v>28000</v>
      </c>
      <c r="E131" s="165">
        <f t="shared" si="91"/>
        <v>48</v>
      </c>
      <c r="F131" s="165">
        <f t="shared" si="92"/>
        <v>48</v>
      </c>
      <c r="G131" s="529">
        <v>750</v>
      </c>
      <c r="H131" s="165">
        <f t="shared" si="93"/>
        <v>37.333333333333336</v>
      </c>
      <c r="I131" s="149">
        <v>10</v>
      </c>
      <c r="J131" s="14">
        <f t="shared" si="94"/>
        <v>24</v>
      </c>
      <c r="K131" s="149">
        <v>5</v>
      </c>
      <c r="L131" s="14">
        <f t="shared" si="95"/>
        <v>40.080000000000005</v>
      </c>
      <c r="M131" s="149">
        <v>5</v>
      </c>
      <c r="N131" s="149">
        <f t="shared" si="96"/>
        <v>19.920000000000002</v>
      </c>
      <c r="O131" s="14">
        <f t="shared" si="97"/>
        <v>24</v>
      </c>
      <c r="P131" s="166">
        <f t="shared" si="98"/>
        <v>1910</v>
      </c>
      <c r="Q131" s="166">
        <f t="shared" si="99"/>
        <v>31.833333333333332</v>
      </c>
      <c r="R131" s="542">
        <f>'Costs per Hr-Mn-Sc'!$F$8</f>
        <v>0.3597499999999999</v>
      </c>
      <c r="S131" s="417">
        <f t="shared" si="76"/>
        <v>14.315052083333329</v>
      </c>
      <c r="T131" s="137">
        <f>'Production Timings'!$D$12</f>
        <v>0.48566249999999983</v>
      </c>
      <c r="U131" s="138">
        <f>'Production Timings'!$D$6</f>
        <v>0.37773749999999989</v>
      </c>
      <c r="V131" s="412">
        <f>'Production Timings'!$D$10</f>
        <v>0.11991666666666663</v>
      </c>
      <c r="W131" s="648">
        <f t="shared" si="75"/>
        <v>15.298368749999996</v>
      </c>
      <c r="X131" s="14"/>
      <c r="Y131" s="634">
        <f t="shared" si="128"/>
        <v>0</v>
      </c>
      <c r="Z131" s="635">
        <f t="shared" si="126"/>
        <v>0</v>
      </c>
      <c r="AA131" s="628">
        <f t="shared" si="73"/>
        <v>0</v>
      </c>
      <c r="AB131" s="629">
        <f t="shared" si="125"/>
        <v>0</v>
      </c>
      <c r="AC131" s="629">
        <f t="shared" si="127"/>
        <v>15.298368749999996</v>
      </c>
      <c r="AD131" s="501">
        <v>1.25</v>
      </c>
      <c r="AE131" s="435">
        <v>1.5</v>
      </c>
      <c r="AF131" s="436">
        <v>1.75</v>
      </c>
      <c r="AG131" s="502">
        <f t="shared" si="129"/>
        <v>19.122960937499997</v>
      </c>
      <c r="AH131" s="437">
        <f t="shared" si="130"/>
        <v>22.947553124999995</v>
      </c>
      <c r="AI131" s="438">
        <f t="shared" si="131"/>
        <v>26.772145312499994</v>
      </c>
    </row>
    <row r="132" spans="2:35" x14ac:dyDescent="0.3">
      <c r="B132" s="14">
        <v>72</v>
      </c>
      <c r="C132" s="527">
        <v>1</v>
      </c>
      <c r="D132" s="149">
        <v>28000</v>
      </c>
      <c r="E132" s="165">
        <f>B132/C132</f>
        <v>72</v>
      </c>
      <c r="F132" s="165">
        <f>ROUNDUP(E132,0)</f>
        <v>72</v>
      </c>
      <c r="G132" s="529">
        <v>750</v>
      </c>
      <c r="H132" s="165">
        <f>D132/G132</f>
        <v>37.333333333333336</v>
      </c>
      <c r="I132" s="149">
        <v>10</v>
      </c>
      <c r="J132" s="14">
        <f>B132*0.5</f>
        <v>36</v>
      </c>
      <c r="K132" s="149">
        <v>5</v>
      </c>
      <c r="L132" s="14">
        <f>(K132*0.167)*F132</f>
        <v>60.120000000000005</v>
      </c>
      <c r="M132" s="149">
        <v>5</v>
      </c>
      <c r="N132" s="149">
        <f>(M132*E132)*0.083</f>
        <v>29.880000000000003</v>
      </c>
      <c r="O132" s="14">
        <f>(0.5*C132)*F132</f>
        <v>36</v>
      </c>
      <c r="P132" s="166">
        <f>(H132*F132)+(I132+J132+L132+N132+O132)</f>
        <v>2860</v>
      </c>
      <c r="Q132" s="166">
        <f>P132/60</f>
        <v>47.666666666666664</v>
      </c>
      <c r="R132" s="542">
        <f>'Costs per Hr-Mn-Sc'!$F$8</f>
        <v>0.3597499999999999</v>
      </c>
      <c r="S132" s="417">
        <f>(R132*P132)/B132</f>
        <v>14.290069444444441</v>
      </c>
      <c r="T132" s="137">
        <f>'Production Timings'!$D$12</f>
        <v>0.48566249999999983</v>
      </c>
      <c r="U132" s="138">
        <f>'Production Timings'!$D$6</f>
        <v>0.37773749999999989</v>
      </c>
      <c r="V132" s="412">
        <f>'Production Timings'!$D$10</f>
        <v>0.11991666666666663</v>
      </c>
      <c r="W132" s="648">
        <f t="shared" si="75"/>
        <v>15.273386111111108</v>
      </c>
      <c r="X132" s="14"/>
      <c r="Y132" s="634">
        <f t="shared" si="128"/>
        <v>0</v>
      </c>
      <c r="Z132" s="635">
        <f t="shared" si="126"/>
        <v>0</v>
      </c>
      <c r="AA132" s="628">
        <f t="shared" si="73"/>
        <v>0</v>
      </c>
      <c r="AB132" s="629">
        <f t="shared" ref="AB132:AB134" si="132">SUM(AA132)</f>
        <v>0</v>
      </c>
      <c r="AC132" s="629">
        <f t="shared" si="127"/>
        <v>15.273386111111108</v>
      </c>
      <c r="AD132" s="501">
        <v>1.25</v>
      </c>
      <c r="AE132" s="435">
        <v>1.5</v>
      </c>
      <c r="AF132" s="436">
        <v>1.75</v>
      </c>
      <c r="AG132" s="502">
        <f t="shared" si="129"/>
        <v>19.091732638888885</v>
      </c>
      <c r="AH132" s="437">
        <f t="shared" si="130"/>
        <v>22.910079166666662</v>
      </c>
      <c r="AI132" s="438">
        <f t="shared" si="131"/>
        <v>26.728425694444439</v>
      </c>
    </row>
    <row r="133" spans="2:35" x14ac:dyDescent="0.3">
      <c r="B133" s="14">
        <v>144</v>
      </c>
      <c r="C133" s="527">
        <v>1</v>
      </c>
      <c r="D133" s="149">
        <v>28000</v>
      </c>
      <c r="E133" s="165">
        <f t="shared" si="91"/>
        <v>144</v>
      </c>
      <c r="F133" s="165">
        <f t="shared" si="92"/>
        <v>144</v>
      </c>
      <c r="G133" s="529">
        <v>750</v>
      </c>
      <c r="H133" s="165">
        <f t="shared" si="93"/>
        <v>37.333333333333336</v>
      </c>
      <c r="I133" s="149">
        <v>10</v>
      </c>
      <c r="J133" s="14">
        <f t="shared" si="94"/>
        <v>72</v>
      </c>
      <c r="K133" s="149">
        <v>5</v>
      </c>
      <c r="L133" s="14">
        <f t="shared" si="95"/>
        <v>120.24000000000001</v>
      </c>
      <c r="M133" s="149">
        <v>5</v>
      </c>
      <c r="N133" s="149">
        <f t="shared" si="96"/>
        <v>59.760000000000005</v>
      </c>
      <c r="O133" s="14">
        <f t="shared" si="97"/>
        <v>72</v>
      </c>
      <c r="P133" s="166">
        <f t="shared" si="98"/>
        <v>5710</v>
      </c>
      <c r="Q133" s="166">
        <f t="shared" si="99"/>
        <v>95.166666666666671</v>
      </c>
      <c r="R133" s="542">
        <f>'Costs per Hr-Mn-Sc'!$F$8</f>
        <v>0.3597499999999999</v>
      </c>
      <c r="S133" s="417">
        <f t="shared" si="76"/>
        <v>14.265086805555553</v>
      </c>
      <c r="T133" s="137">
        <f>'Production Timings'!$D$12</f>
        <v>0.48566249999999983</v>
      </c>
      <c r="U133" s="138">
        <f>'Production Timings'!$D$6</f>
        <v>0.37773749999999989</v>
      </c>
      <c r="V133" s="412">
        <f>'Production Timings'!$D$10</f>
        <v>0.11991666666666663</v>
      </c>
      <c r="W133" s="648">
        <f t="shared" si="75"/>
        <v>15.24840347222222</v>
      </c>
      <c r="X133" s="14"/>
      <c r="Y133" s="634">
        <f t="shared" si="128"/>
        <v>0</v>
      </c>
      <c r="Z133" s="635">
        <f t="shared" si="126"/>
        <v>0</v>
      </c>
      <c r="AA133" s="628">
        <f t="shared" si="73"/>
        <v>0</v>
      </c>
      <c r="AB133" s="629">
        <f t="shared" si="132"/>
        <v>0</v>
      </c>
      <c r="AC133" s="629">
        <f t="shared" si="127"/>
        <v>15.24840347222222</v>
      </c>
      <c r="AD133" s="501">
        <v>1.25</v>
      </c>
      <c r="AE133" s="435">
        <v>1.5</v>
      </c>
      <c r="AF133" s="436">
        <v>1.75</v>
      </c>
      <c r="AG133" s="502">
        <f t="shared" si="129"/>
        <v>19.060504340277774</v>
      </c>
      <c r="AH133" s="437">
        <f t="shared" si="130"/>
        <v>22.872605208333329</v>
      </c>
      <c r="AI133" s="438">
        <f t="shared" si="131"/>
        <v>26.684706076388885</v>
      </c>
    </row>
    <row r="134" spans="2:35" x14ac:dyDescent="0.3">
      <c r="B134" s="14">
        <v>288</v>
      </c>
      <c r="C134" s="527">
        <v>1</v>
      </c>
      <c r="D134" s="149">
        <v>28000</v>
      </c>
      <c r="E134" s="165">
        <f>B134/C134</f>
        <v>288</v>
      </c>
      <c r="F134" s="165">
        <f>ROUNDUP(E134,0)</f>
        <v>288</v>
      </c>
      <c r="G134" s="529">
        <v>750</v>
      </c>
      <c r="H134" s="165">
        <f>D134/G134</f>
        <v>37.333333333333336</v>
      </c>
      <c r="I134" s="149">
        <v>10</v>
      </c>
      <c r="J134" s="14">
        <f>B134*0.5</f>
        <v>144</v>
      </c>
      <c r="K134" s="149">
        <v>5</v>
      </c>
      <c r="L134" s="14">
        <f>(K134*0.167)*F134</f>
        <v>240.48000000000002</v>
      </c>
      <c r="M134" s="149">
        <v>5</v>
      </c>
      <c r="N134" s="149">
        <f>(M134*E134)*0.083</f>
        <v>119.52000000000001</v>
      </c>
      <c r="O134" s="14">
        <f>(0.5*C134)*F134</f>
        <v>144</v>
      </c>
      <c r="P134" s="166">
        <f>(H134*F134)+(I134+J134+L134+N134+O134)</f>
        <v>11410</v>
      </c>
      <c r="Q134" s="166">
        <f>P134/60</f>
        <v>190.16666666666666</v>
      </c>
      <c r="R134" s="542">
        <f>'Costs per Hr-Mn-Sc'!$F$8</f>
        <v>0.3597499999999999</v>
      </c>
      <c r="S134" s="417">
        <f>(R134*P134)/B134</f>
        <v>14.252595486111106</v>
      </c>
      <c r="T134" s="137">
        <f>'Production Timings'!$D$12</f>
        <v>0.48566249999999983</v>
      </c>
      <c r="U134" s="138">
        <f>'Production Timings'!$D$6</f>
        <v>0.37773749999999989</v>
      </c>
      <c r="V134" s="412">
        <f>'Production Timings'!$D$10</f>
        <v>0.11991666666666663</v>
      </c>
      <c r="W134" s="648">
        <f t="shared" si="75"/>
        <v>15.235912152777773</v>
      </c>
      <c r="X134" s="14"/>
      <c r="Y134" s="634">
        <f t="shared" si="128"/>
        <v>0</v>
      </c>
      <c r="Z134" s="635">
        <f t="shared" si="126"/>
        <v>0</v>
      </c>
      <c r="AA134" s="628">
        <f t="shared" si="73"/>
        <v>0</v>
      </c>
      <c r="AB134" s="629">
        <f t="shared" si="132"/>
        <v>0</v>
      </c>
      <c r="AC134" s="629">
        <f t="shared" si="127"/>
        <v>15.235912152777773</v>
      </c>
      <c r="AD134" s="501">
        <v>1.25</v>
      </c>
      <c r="AE134" s="435">
        <v>1.5</v>
      </c>
      <c r="AF134" s="436">
        <v>1.75</v>
      </c>
      <c r="AG134" s="502">
        <f t="shared" si="129"/>
        <v>19.044890190972218</v>
      </c>
      <c r="AH134" s="437">
        <f t="shared" si="130"/>
        <v>22.853868229166661</v>
      </c>
      <c r="AI134" s="438">
        <f t="shared" si="131"/>
        <v>26.662846267361104</v>
      </c>
    </row>
    <row r="135" spans="2:35" x14ac:dyDescent="0.3">
      <c r="B135" s="422">
        <v>1</v>
      </c>
      <c r="C135" s="525">
        <v>1</v>
      </c>
      <c r="D135" s="422">
        <v>30000</v>
      </c>
      <c r="E135" s="424">
        <f t="shared" si="91"/>
        <v>1</v>
      </c>
      <c r="F135" s="424">
        <f t="shared" si="92"/>
        <v>1</v>
      </c>
      <c r="G135" s="528">
        <v>750</v>
      </c>
      <c r="H135" s="424">
        <f t="shared" si="93"/>
        <v>40</v>
      </c>
      <c r="I135" s="422">
        <v>10</v>
      </c>
      <c r="J135" s="422">
        <f t="shared" si="94"/>
        <v>0.5</v>
      </c>
      <c r="K135" s="422">
        <v>5</v>
      </c>
      <c r="L135" s="422">
        <f t="shared" si="95"/>
        <v>0.83500000000000008</v>
      </c>
      <c r="M135" s="422">
        <v>5</v>
      </c>
      <c r="N135" s="422">
        <f t="shared" si="96"/>
        <v>0.41500000000000004</v>
      </c>
      <c r="O135" s="422">
        <f t="shared" si="97"/>
        <v>0.5</v>
      </c>
      <c r="P135" s="426">
        <f t="shared" si="98"/>
        <v>52.25</v>
      </c>
      <c r="Q135" s="426">
        <f t="shared" si="99"/>
        <v>0.87083333333333335</v>
      </c>
      <c r="R135" s="544">
        <f>'Costs per Hr-Mn-Sc'!$F$8</f>
        <v>0.3597499999999999</v>
      </c>
      <c r="S135" s="427">
        <f t="shared" si="76"/>
        <v>18.796937499999995</v>
      </c>
      <c r="T135" s="428">
        <f>'Production Timings'!$D$12</f>
        <v>0.48566249999999983</v>
      </c>
      <c r="U135" s="429">
        <f>'Production Timings'!$D$6</f>
        <v>0.37773749999999989</v>
      </c>
      <c r="V135" s="422">
        <f>'Production Timings'!$D$10</f>
        <v>0.11991666666666663</v>
      </c>
      <c r="W135" s="434">
        <f t="shared" si="75"/>
        <v>19.780254166666658</v>
      </c>
      <c r="X135" s="156"/>
      <c r="Y135" s="161">
        <f>X135*Y$3</f>
        <v>0</v>
      </c>
      <c r="Z135" s="631">
        <f>X135*Z$3</f>
        <v>0</v>
      </c>
      <c r="AA135" s="632">
        <f t="shared" si="73"/>
        <v>0</v>
      </c>
      <c r="AB135" s="162">
        <f t="shared" ref="AB135:AB140" si="133">SUM(AA135)</f>
        <v>0</v>
      </c>
      <c r="AC135" s="162">
        <f>W135+AB135</f>
        <v>19.780254166666658</v>
      </c>
      <c r="AD135" s="649">
        <v>1.25</v>
      </c>
      <c r="AE135" s="649">
        <v>1.5</v>
      </c>
      <c r="AF135" s="652">
        <v>1.75</v>
      </c>
      <c r="AG135" s="651">
        <f>AC135*AD135</f>
        <v>24.725317708333321</v>
      </c>
      <c r="AH135" s="163">
        <f>AC135*AE135</f>
        <v>29.670381249999988</v>
      </c>
      <c r="AI135" s="163">
        <f>AC135*AF135</f>
        <v>34.615444791666654</v>
      </c>
    </row>
    <row r="136" spans="2:35" x14ac:dyDescent="0.3">
      <c r="B136" s="416">
        <v>2</v>
      </c>
      <c r="C136" s="526">
        <v>1</v>
      </c>
      <c r="D136" s="149">
        <v>30000</v>
      </c>
      <c r="E136" s="165">
        <f>B136/C136</f>
        <v>2</v>
      </c>
      <c r="F136" s="165">
        <f>ROUNDUP(E136,0)</f>
        <v>2</v>
      </c>
      <c r="G136" s="529">
        <v>750</v>
      </c>
      <c r="H136" s="165">
        <f>D136/G136</f>
        <v>40</v>
      </c>
      <c r="I136" s="149">
        <v>10</v>
      </c>
      <c r="J136" s="14">
        <f>B136*0.5</f>
        <v>1</v>
      </c>
      <c r="K136" s="149">
        <v>5</v>
      </c>
      <c r="L136" s="14">
        <f>(K136*0.167)*F136</f>
        <v>1.6700000000000002</v>
      </c>
      <c r="M136" s="149">
        <v>5</v>
      </c>
      <c r="N136" s="149">
        <f>(M136*E136)*0.083</f>
        <v>0.83000000000000007</v>
      </c>
      <c r="O136" s="14">
        <f>(0.5*C136)*F136</f>
        <v>1</v>
      </c>
      <c r="P136" s="166">
        <f>(H136*F136)+(I136+J136+L136+N136+O136)</f>
        <v>94.5</v>
      </c>
      <c r="Q136" s="166">
        <f>P136/60</f>
        <v>1.575</v>
      </c>
      <c r="R136" s="542">
        <f>'Costs per Hr-Mn-Sc'!$F$8</f>
        <v>0.3597499999999999</v>
      </c>
      <c r="S136" s="417">
        <f>(R136*P136)/B136</f>
        <v>16.998187499999997</v>
      </c>
      <c r="T136" s="137">
        <f>'Production Timings'!$D$12</f>
        <v>0.48566249999999983</v>
      </c>
      <c r="U136" s="138">
        <f>'Production Timings'!$D$6</f>
        <v>0.37773749999999989</v>
      </c>
      <c r="V136" s="412">
        <f>'Production Timings'!$D$10</f>
        <v>0.11991666666666663</v>
      </c>
      <c r="W136" s="648">
        <f t="shared" si="75"/>
        <v>17.98150416666666</v>
      </c>
      <c r="X136" s="14"/>
      <c r="Y136" s="634">
        <f>X136*Y$3</f>
        <v>0</v>
      </c>
      <c r="Z136" s="635">
        <f>X136*Z$3</f>
        <v>0</v>
      </c>
      <c r="AA136" s="628">
        <f t="shared" si="73"/>
        <v>0</v>
      </c>
      <c r="AB136" s="629">
        <f t="shared" si="133"/>
        <v>0</v>
      </c>
      <c r="AC136" s="629">
        <f>W136+AB136</f>
        <v>17.98150416666666</v>
      </c>
      <c r="AD136" s="501">
        <v>1.25</v>
      </c>
      <c r="AE136" s="435">
        <v>1.5</v>
      </c>
      <c r="AF136" s="436">
        <v>1.75</v>
      </c>
      <c r="AG136" s="502">
        <f>AC136*AD136</f>
        <v>22.476880208333327</v>
      </c>
      <c r="AH136" s="437">
        <f>AC136*AE136</f>
        <v>26.97225624999999</v>
      </c>
      <c r="AI136" s="438">
        <f>AC136*AF136</f>
        <v>31.467632291666654</v>
      </c>
    </row>
    <row r="137" spans="2:35" x14ac:dyDescent="0.3">
      <c r="B137" s="149">
        <v>6</v>
      </c>
      <c r="C137" s="527">
        <v>1</v>
      </c>
      <c r="D137" s="149">
        <v>30000</v>
      </c>
      <c r="E137" s="165">
        <f t="shared" si="91"/>
        <v>6</v>
      </c>
      <c r="F137" s="165">
        <f t="shared" si="92"/>
        <v>6</v>
      </c>
      <c r="G137" s="529">
        <v>750</v>
      </c>
      <c r="H137" s="165">
        <f t="shared" si="93"/>
        <v>40</v>
      </c>
      <c r="I137" s="149">
        <v>10</v>
      </c>
      <c r="J137" s="14">
        <f t="shared" si="94"/>
        <v>3</v>
      </c>
      <c r="K137" s="149">
        <v>5</v>
      </c>
      <c r="L137" s="14">
        <f t="shared" si="95"/>
        <v>5.0100000000000007</v>
      </c>
      <c r="M137" s="149">
        <v>5</v>
      </c>
      <c r="N137" s="149">
        <f t="shared" si="96"/>
        <v>2.4900000000000002</v>
      </c>
      <c r="O137" s="14">
        <f t="shared" si="97"/>
        <v>3</v>
      </c>
      <c r="P137" s="166">
        <f t="shared" si="98"/>
        <v>263.5</v>
      </c>
      <c r="Q137" s="166">
        <f t="shared" si="99"/>
        <v>4.3916666666666666</v>
      </c>
      <c r="R137" s="542">
        <f>'Costs per Hr-Mn-Sc'!$F$8</f>
        <v>0.3597499999999999</v>
      </c>
      <c r="S137" s="417">
        <f t="shared" si="76"/>
        <v>15.79902083333333</v>
      </c>
      <c r="T137" s="137">
        <f>'Production Timings'!$D$12</f>
        <v>0.48566249999999983</v>
      </c>
      <c r="U137" s="138">
        <f>'Production Timings'!$D$6</f>
        <v>0.37773749999999989</v>
      </c>
      <c r="V137" s="412">
        <f>'Production Timings'!$D$10</f>
        <v>0.11991666666666663</v>
      </c>
      <c r="W137" s="648">
        <f t="shared" si="75"/>
        <v>16.782337499999993</v>
      </c>
      <c r="X137" s="14"/>
      <c r="Y137" s="634">
        <f>X137*Y$3</f>
        <v>0</v>
      </c>
      <c r="Z137" s="635">
        <f t="shared" ref="Z137:Z143" si="134">X137*Z$3</f>
        <v>0</v>
      </c>
      <c r="AA137" s="628">
        <f t="shared" si="73"/>
        <v>0</v>
      </c>
      <c r="AB137" s="629">
        <f t="shared" si="133"/>
        <v>0</v>
      </c>
      <c r="AC137" s="629">
        <f t="shared" ref="AC137:AC143" si="135">W137+AB137</f>
        <v>16.782337499999993</v>
      </c>
      <c r="AD137" s="501">
        <v>1.25</v>
      </c>
      <c r="AE137" s="435">
        <v>1.5</v>
      </c>
      <c r="AF137" s="436">
        <v>1.75</v>
      </c>
      <c r="AG137" s="502">
        <f>AC137*AD137</f>
        <v>20.977921874999993</v>
      </c>
      <c r="AH137" s="437">
        <f>AC137*AE137</f>
        <v>25.173506249999988</v>
      </c>
      <c r="AI137" s="438">
        <f>AC137*AF137</f>
        <v>29.369090624999988</v>
      </c>
    </row>
    <row r="138" spans="2:35" x14ac:dyDescent="0.3">
      <c r="B138" s="149">
        <v>12</v>
      </c>
      <c r="C138" s="527">
        <v>1</v>
      </c>
      <c r="D138" s="149">
        <v>30000</v>
      </c>
      <c r="E138" s="165">
        <f t="shared" si="91"/>
        <v>12</v>
      </c>
      <c r="F138" s="165">
        <f t="shared" si="92"/>
        <v>12</v>
      </c>
      <c r="G138" s="529">
        <v>750</v>
      </c>
      <c r="H138" s="165">
        <f t="shared" si="93"/>
        <v>40</v>
      </c>
      <c r="I138" s="149">
        <v>10</v>
      </c>
      <c r="J138" s="14">
        <f t="shared" si="94"/>
        <v>6</v>
      </c>
      <c r="K138" s="149">
        <v>5</v>
      </c>
      <c r="L138" s="14">
        <f t="shared" si="95"/>
        <v>10.020000000000001</v>
      </c>
      <c r="M138" s="149">
        <v>5</v>
      </c>
      <c r="N138" s="149">
        <f t="shared" si="96"/>
        <v>4.9800000000000004</v>
      </c>
      <c r="O138" s="14">
        <f t="shared" si="97"/>
        <v>6</v>
      </c>
      <c r="P138" s="166">
        <f t="shared" si="98"/>
        <v>517</v>
      </c>
      <c r="Q138" s="166">
        <f t="shared" si="99"/>
        <v>8.6166666666666671</v>
      </c>
      <c r="R138" s="542">
        <f>'Costs per Hr-Mn-Sc'!$F$8</f>
        <v>0.3597499999999999</v>
      </c>
      <c r="S138" s="417">
        <f t="shared" si="76"/>
        <v>15.499229166666664</v>
      </c>
      <c r="T138" s="137">
        <f>'Production Timings'!$D$12</f>
        <v>0.48566249999999983</v>
      </c>
      <c r="U138" s="138">
        <f>'Production Timings'!$D$6</f>
        <v>0.37773749999999989</v>
      </c>
      <c r="V138" s="412">
        <f>'Production Timings'!$D$10</f>
        <v>0.11991666666666663</v>
      </c>
      <c r="W138" s="648">
        <f t="shared" si="75"/>
        <v>16.482545833333329</v>
      </c>
      <c r="X138" s="14"/>
      <c r="Y138" s="634">
        <f t="shared" ref="Y138:Y143" si="136">X138*Y$3</f>
        <v>0</v>
      </c>
      <c r="Z138" s="635">
        <f t="shared" si="134"/>
        <v>0</v>
      </c>
      <c r="AA138" s="628">
        <f t="shared" si="73"/>
        <v>0</v>
      </c>
      <c r="AB138" s="629">
        <f t="shared" si="133"/>
        <v>0</v>
      </c>
      <c r="AC138" s="629">
        <f t="shared" si="135"/>
        <v>16.482545833333329</v>
      </c>
      <c r="AD138" s="501">
        <v>1.25</v>
      </c>
      <c r="AE138" s="435">
        <v>1.5</v>
      </c>
      <c r="AF138" s="436">
        <v>1.75</v>
      </c>
      <c r="AG138" s="502">
        <f>AC138*AD138</f>
        <v>20.603182291666663</v>
      </c>
      <c r="AH138" s="437">
        <f>AC138*AE138</f>
        <v>24.723818749999992</v>
      </c>
      <c r="AI138" s="438">
        <f>AC138*AF138</f>
        <v>28.844455208333326</v>
      </c>
    </row>
    <row r="139" spans="2:35" x14ac:dyDescent="0.3">
      <c r="B139" s="149">
        <v>24</v>
      </c>
      <c r="C139" s="527">
        <v>1</v>
      </c>
      <c r="D139" s="149">
        <v>30000</v>
      </c>
      <c r="E139" s="165">
        <f t="shared" si="91"/>
        <v>24</v>
      </c>
      <c r="F139" s="165">
        <f t="shared" si="92"/>
        <v>24</v>
      </c>
      <c r="G139" s="529">
        <v>750</v>
      </c>
      <c r="H139" s="165">
        <f t="shared" si="93"/>
        <v>40</v>
      </c>
      <c r="I139" s="149">
        <v>10</v>
      </c>
      <c r="J139" s="14">
        <f t="shared" si="94"/>
        <v>12</v>
      </c>
      <c r="K139" s="149">
        <v>5</v>
      </c>
      <c r="L139" s="14">
        <f t="shared" si="95"/>
        <v>20.040000000000003</v>
      </c>
      <c r="M139" s="149">
        <v>5</v>
      </c>
      <c r="N139" s="149">
        <f t="shared" si="96"/>
        <v>9.9600000000000009</v>
      </c>
      <c r="O139" s="14">
        <f t="shared" si="97"/>
        <v>12</v>
      </c>
      <c r="P139" s="166">
        <f t="shared" si="98"/>
        <v>1024</v>
      </c>
      <c r="Q139" s="166">
        <f t="shared" si="99"/>
        <v>17.066666666666666</v>
      </c>
      <c r="R139" s="542">
        <f>'Costs per Hr-Mn-Sc'!$F$8</f>
        <v>0.3597499999999999</v>
      </c>
      <c r="S139" s="417">
        <f t="shared" si="76"/>
        <v>15.349333333333329</v>
      </c>
      <c r="T139" s="137">
        <f>'Production Timings'!$D$12</f>
        <v>0.48566249999999983</v>
      </c>
      <c r="U139" s="138">
        <f>'Production Timings'!$D$6</f>
        <v>0.37773749999999989</v>
      </c>
      <c r="V139" s="412">
        <f>'Production Timings'!$D$10</f>
        <v>0.11991666666666663</v>
      </c>
      <c r="W139" s="648">
        <f t="shared" si="75"/>
        <v>16.332649999999994</v>
      </c>
      <c r="X139" s="14"/>
      <c r="Y139" s="634">
        <f t="shared" si="136"/>
        <v>0</v>
      </c>
      <c r="Z139" s="635">
        <f t="shared" si="134"/>
        <v>0</v>
      </c>
      <c r="AA139" s="628">
        <f t="shared" si="73"/>
        <v>0</v>
      </c>
      <c r="AB139" s="629">
        <f t="shared" si="133"/>
        <v>0</v>
      </c>
      <c r="AC139" s="629">
        <f t="shared" si="135"/>
        <v>16.332649999999994</v>
      </c>
      <c r="AD139" s="501">
        <v>1.25</v>
      </c>
      <c r="AE139" s="435">
        <v>1.5</v>
      </c>
      <c r="AF139" s="436">
        <v>1.75</v>
      </c>
      <c r="AG139" s="502">
        <f t="shared" ref="AG139:AG143" si="137">AC139*AD139</f>
        <v>20.415812499999994</v>
      </c>
      <c r="AH139" s="437">
        <f t="shared" ref="AH139:AH143" si="138">AC139*AE139</f>
        <v>24.498974999999991</v>
      </c>
      <c r="AI139" s="438">
        <f t="shared" ref="AI139:AI143" si="139">AC139*AF139</f>
        <v>28.582137499999988</v>
      </c>
    </row>
    <row r="140" spans="2:35" x14ac:dyDescent="0.3">
      <c r="B140" s="149">
        <v>48</v>
      </c>
      <c r="C140" s="527">
        <v>1</v>
      </c>
      <c r="D140" s="149">
        <v>30000</v>
      </c>
      <c r="E140" s="165">
        <f t="shared" si="91"/>
        <v>48</v>
      </c>
      <c r="F140" s="165">
        <f t="shared" si="92"/>
        <v>48</v>
      </c>
      <c r="G140" s="529">
        <v>750</v>
      </c>
      <c r="H140" s="165">
        <f t="shared" si="93"/>
        <v>40</v>
      </c>
      <c r="I140" s="149">
        <v>10</v>
      </c>
      <c r="J140" s="14">
        <f t="shared" si="94"/>
        <v>24</v>
      </c>
      <c r="K140" s="149">
        <v>5</v>
      </c>
      <c r="L140" s="14">
        <f t="shared" si="95"/>
        <v>40.080000000000005</v>
      </c>
      <c r="M140" s="149">
        <v>5</v>
      </c>
      <c r="N140" s="149">
        <f t="shared" si="96"/>
        <v>19.920000000000002</v>
      </c>
      <c r="O140" s="14">
        <f t="shared" si="97"/>
        <v>24</v>
      </c>
      <c r="P140" s="166">
        <f t="shared" si="98"/>
        <v>2038</v>
      </c>
      <c r="Q140" s="166">
        <f t="shared" si="99"/>
        <v>33.966666666666669</v>
      </c>
      <c r="R140" s="542">
        <f>'Costs per Hr-Mn-Sc'!$F$8</f>
        <v>0.3597499999999999</v>
      </c>
      <c r="S140" s="417">
        <f t="shared" si="76"/>
        <v>15.274385416666663</v>
      </c>
      <c r="T140" s="137">
        <f>'Production Timings'!$D$12</f>
        <v>0.48566249999999983</v>
      </c>
      <c r="U140" s="138">
        <f>'Production Timings'!$D$6</f>
        <v>0.37773749999999989</v>
      </c>
      <c r="V140" s="412">
        <f>'Production Timings'!$D$10</f>
        <v>0.11991666666666663</v>
      </c>
      <c r="W140" s="648">
        <f t="shared" si="75"/>
        <v>16.257702083333328</v>
      </c>
      <c r="X140" s="14"/>
      <c r="Y140" s="634">
        <f t="shared" si="136"/>
        <v>0</v>
      </c>
      <c r="Z140" s="635">
        <f t="shared" si="134"/>
        <v>0</v>
      </c>
      <c r="AA140" s="628">
        <f t="shared" si="73"/>
        <v>0</v>
      </c>
      <c r="AB140" s="629">
        <f t="shared" si="133"/>
        <v>0</v>
      </c>
      <c r="AC140" s="629">
        <f t="shared" si="135"/>
        <v>16.257702083333328</v>
      </c>
      <c r="AD140" s="501">
        <v>1.25</v>
      </c>
      <c r="AE140" s="435">
        <v>1.5</v>
      </c>
      <c r="AF140" s="436">
        <v>1.75</v>
      </c>
      <c r="AG140" s="502">
        <f t="shared" si="137"/>
        <v>20.32212760416666</v>
      </c>
      <c r="AH140" s="437">
        <f t="shared" si="138"/>
        <v>24.386553124999992</v>
      </c>
      <c r="AI140" s="438">
        <f t="shared" si="139"/>
        <v>28.450978645833324</v>
      </c>
    </row>
    <row r="141" spans="2:35" x14ac:dyDescent="0.3">
      <c r="B141" s="14">
        <v>72</v>
      </c>
      <c r="C141" s="527">
        <v>1</v>
      </c>
      <c r="D141" s="149">
        <v>30000</v>
      </c>
      <c r="E141" s="165">
        <f>B141/C141</f>
        <v>72</v>
      </c>
      <c r="F141" s="165">
        <f>ROUNDUP(E141,0)</f>
        <v>72</v>
      </c>
      <c r="G141" s="529">
        <v>750</v>
      </c>
      <c r="H141" s="165">
        <f>D141/G141</f>
        <v>40</v>
      </c>
      <c r="I141" s="149">
        <v>10</v>
      </c>
      <c r="J141" s="14">
        <f>B141*0.5</f>
        <v>36</v>
      </c>
      <c r="K141" s="149">
        <v>5</v>
      </c>
      <c r="L141" s="14">
        <f>(K141*0.167)*F141</f>
        <v>60.120000000000005</v>
      </c>
      <c r="M141" s="149">
        <v>5</v>
      </c>
      <c r="N141" s="149">
        <f>(M141*E141)*0.083</f>
        <v>29.880000000000003</v>
      </c>
      <c r="O141" s="14">
        <f>(0.5*C141)*F141</f>
        <v>36</v>
      </c>
      <c r="P141" s="166">
        <f>(H141*F141)+(I141+J141+L141+N141+O141)</f>
        <v>3052</v>
      </c>
      <c r="Q141" s="166">
        <f>P141/60</f>
        <v>50.866666666666667</v>
      </c>
      <c r="R141" s="542">
        <f>'Costs per Hr-Mn-Sc'!$F$8</f>
        <v>0.3597499999999999</v>
      </c>
      <c r="S141" s="417">
        <f>(R141*P141)/B141</f>
        <v>15.249402777777773</v>
      </c>
      <c r="T141" s="137">
        <f>'Production Timings'!$D$12</f>
        <v>0.48566249999999983</v>
      </c>
      <c r="U141" s="138">
        <f>'Production Timings'!$D$6</f>
        <v>0.37773749999999989</v>
      </c>
      <c r="V141" s="412">
        <f>'Production Timings'!$D$10</f>
        <v>0.11991666666666663</v>
      </c>
      <c r="W141" s="648">
        <f t="shared" si="75"/>
        <v>16.232719444444438</v>
      </c>
      <c r="X141" s="14"/>
      <c r="Y141" s="634">
        <f t="shared" si="136"/>
        <v>0</v>
      </c>
      <c r="Z141" s="635">
        <f t="shared" si="134"/>
        <v>0</v>
      </c>
      <c r="AA141" s="628">
        <f t="shared" si="73"/>
        <v>0</v>
      </c>
      <c r="AB141" s="629">
        <f t="shared" ref="AB141:AB143" si="140">SUM(AA141)</f>
        <v>0</v>
      </c>
      <c r="AC141" s="629">
        <f t="shared" si="135"/>
        <v>16.232719444444438</v>
      </c>
      <c r="AD141" s="501">
        <v>1.25</v>
      </c>
      <c r="AE141" s="435">
        <v>1.5</v>
      </c>
      <c r="AF141" s="436">
        <v>1.75</v>
      </c>
      <c r="AG141" s="502">
        <f t="shared" si="137"/>
        <v>20.290899305555548</v>
      </c>
      <c r="AH141" s="437">
        <f t="shared" si="138"/>
        <v>24.349079166666655</v>
      </c>
      <c r="AI141" s="438">
        <f t="shared" si="139"/>
        <v>28.407259027777766</v>
      </c>
    </row>
    <row r="142" spans="2:35" x14ac:dyDescent="0.3">
      <c r="B142" s="14">
        <v>144</v>
      </c>
      <c r="C142" s="527">
        <v>1</v>
      </c>
      <c r="D142" s="149">
        <v>30000</v>
      </c>
      <c r="E142" s="165">
        <f t="shared" si="91"/>
        <v>144</v>
      </c>
      <c r="F142" s="165">
        <f t="shared" si="92"/>
        <v>144</v>
      </c>
      <c r="G142" s="529">
        <v>750</v>
      </c>
      <c r="H142" s="165">
        <f t="shared" si="93"/>
        <v>40</v>
      </c>
      <c r="I142" s="149">
        <v>10</v>
      </c>
      <c r="J142" s="14">
        <f t="shared" si="94"/>
        <v>72</v>
      </c>
      <c r="K142" s="149">
        <v>5</v>
      </c>
      <c r="L142" s="14">
        <f t="shared" si="95"/>
        <v>120.24000000000001</v>
      </c>
      <c r="M142" s="149">
        <v>5</v>
      </c>
      <c r="N142" s="149">
        <f t="shared" si="96"/>
        <v>59.760000000000005</v>
      </c>
      <c r="O142" s="14">
        <f t="shared" si="97"/>
        <v>72</v>
      </c>
      <c r="P142" s="166">
        <f t="shared" si="98"/>
        <v>6094</v>
      </c>
      <c r="Q142" s="166">
        <f t="shared" si="99"/>
        <v>101.56666666666666</v>
      </c>
      <c r="R142" s="542">
        <f>'Costs per Hr-Mn-Sc'!$F$8</f>
        <v>0.3597499999999999</v>
      </c>
      <c r="S142" s="417">
        <f t="shared" si="76"/>
        <v>15.224420138888885</v>
      </c>
      <c r="T142" s="137">
        <f>'Production Timings'!$D$12</f>
        <v>0.48566249999999983</v>
      </c>
      <c r="U142" s="138">
        <f>'Production Timings'!$D$6</f>
        <v>0.37773749999999989</v>
      </c>
      <c r="V142" s="412">
        <f>'Production Timings'!$D$10</f>
        <v>0.11991666666666663</v>
      </c>
      <c r="W142" s="648">
        <f t="shared" si="75"/>
        <v>16.207736805555548</v>
      </c>
      <c r="X142" s="14"/>
      <c r="Y142" s="634">
        <f t="shared" si="136"/>
        <v>0</v>
      </c>
      <c r="Z142" s="635">
        <f t="shared" si="134"/>
        <v>0</v>
      </c>
      <c r="AA142" s="628">
        <f t="shared" si="73"/>
        <v>0</v>
      </c>
      <c r="AB142" s="629">
        <f t="shared" si="140"/>
        <v>0</v>
      </c>
      <c r="AC142" s="629">
        <f t="shared" si="135"/>
        <v>16.207736805555548</v>
      </c>
      <c r="AD142" s="501">
        <v>1.25</v>
      </c>
      <c r="AE142" s="435">
        <v>1.5</v>
      </c>
      <c r="AF142" s="436">
        <v>1.75</v>
      </c>
      <c r="AG142" s="502">
        <f t="shared" si="137"/>
        <v>20.259671006944437</v>
      </c>
      <c r="AH142" s="437">
        <f t="shared" si="138"/>
        <v>24.311605208333322</v>
      </c>
      <c r="AI142" s="438">
        <f t="shared" si="139"/>
        <v>28.363539409722208</v>
      </c>
    </row>
    <row r="143" spans="2:35" x14ac:dyDescent="0.3">
      <c r="B143" s="14">
        <v>288</v>
      </c>
      <c r="C143" s="527">
        <v>1</v>
      </c>
      <c r="D143" s="149">
        <v>30000</v>
      </c>
      <c r="E143" s="165">
        <f>B143/C143</f>
        <v>288</v>
      </c>
      <c r="F143" s="165">
        <f>ROUNDUP(E143,0)</f>
        <v>288</v>
      </c>
      <c r="G143" s="529">
        <v>750</v>
      </c>
      <c r="H143" s="165">
        <f>D143/G143</f>
        <v>40</v>
      </c>
      <c r="I143" s="149">
        <v>10</v>
      </c>
      <c r="J143" s="14">
        <f>B143*0.5</f>
        <v>144</v>
      </c>
      <c r="K143" s="149">
        <v>5</v>
      </c>
      <c r="L143" s="14">
        <f>(K143*0.167)*F143</f>
        <v>240.48000000000002</v>
      </c>
      <c r="M143" s="149">
        <v>5</v>
      </c>
      <c r="N143" s="149">
        <f>(M143*E143)*0.083</f>
        <v>119.52000000000001</v>
      </c>
      <c r="O143" s="14">
        <f>(0.5*C143)*F143</f>
        <v>144</v>
      </c>
      <c r="P143" s="166">
        <f>(H143*F143)+(I143+J143+L143+N143+O143)</f>
        <v>12178</v>
      </c>
      <c r="Q143" s="166">
        <f>P143/60</f>
        <v>202.96666666666667</v>
      </c>
      <c r="R143" s="542">
        <f>'Costs per Hr-Mn-Sc'!$F$8</f>
        <v>0.3597499999999999</v>
      </c>
      <c r="S143" s="417">
        <f>(R143*P143)/B143</f>
        <v>15.211928819444442</v>
      </c>
      <c r="T143" s="137">
        <f>'Production Timings'!$D$12</f>
        <v>0.48566249999999983</v>
      </c>
      <c r="U143" s="138">
        <f>'Production Timings'!$D$6</f>
        <v>0.37773749999999989</v>
      </c>
      <c r="V143" s="412">
        <f>'Production Timings'!$D$10</f>
        <v>0.11991666666666663</v>
      </c>
      <c r="W143" s="648">
        <f t="shared" si="75"/>
        <v>16.195245486111105</v>
      </c>
      <c r="X143" s="14"/>
      <c r="Y143" s="634">
        <f t="shared" si="136"/>
        <v>0</v>
      </c>
      <c r="Z143" s="635">
        <f t="shared" si="134"/>
        <v>0</v>
      </c>
      <c r="AA143" s="628">
        <f t="shared" si="73"/>
        <v>0</v>
      </c>
      <c r="AB143" s="629">
        <f t="shared" si="140"/>
        <v>0</v>
      </c>
      <c r="AC143" s="629">
        <f t="shared" si="135"/>
        <v>16.195245486111105</v>
      </c>
      <c r="AD143" s="501">
        <v>1.25</v>
      </c>
      <c r="AE143" s="435">
        <v>1.5</v>
      </c>
      <c r="AF143" s="436">
        <v>1.75</v>
      </c>
      <c r="AG143" s="502">
        <f t="shared" si="137"/>
        <v>20.244056857638881</v>
      </c>
      <c r="AH143" s="437">
        <f t="shared" si="138"/>
        <v>24.292868229166658</v>
      </c>
      <c r="AI143" s="438">
        <f t="shared" si="139"/>
        <v>28.341679600694434</v>
      </c>
    </row>
    <row r="144" spans="2:35" x14ac:dyDescent="0.3">
      <c r="B144" s="422">
        <v>1</v>
      </c>
      <c r="C144" s="525">
        <v>1</v>
      </c>
      <c r="D144" s="422">
        <v>32000</v>
      </c>
      <c r="E144" s="424">
        <f t="shared" si="91"/>
        <v>1</v>
      </c>
      <c r="F144" s="424">
        <f t="shared" si="92"/>
        <v>1</v>
      </c>
      <c r="G144" s="528">
        <v>750</v>
      </c>
      <c r="H144" s="424">
        <f t="shared" si="93"/>
        <v>42.666666666666664</v>
      </c>
      <c r="I144" s="422">
        <v>10</v>
      </c>
      <c r="J144" s="422">
        <f t="shared" si="94"/>
        <v>0.5</v>
      </c>
      <c r="K144" s="422">
        <v>5</v>
      </c>
      <c r="L144" s="422">
        <f t="shared" si="95"/>
        <v>0.83500000000000008</v>
      </c>
      <c r="M144" s="422">
        <v>5</v>
      </c>
      <c r="N144" s="422">
        <f t="shared" si="96"/>
        <v>0.41500000000000004</v>
      </c>
      <c r="O144" s="422">
        <f t="shared" si="97"/>
        <v>0.5</v>
      </c>
      <c r="P144" s="426">
        <f t="shared" si="98"/>
        <v>54.916666666666664</v>
      </c>
      <c r="Q144" s="426">
        <f t="shared" si="99"/>
        <v>0.91527777777777775</v>
      </c>
      <c r="R144" s="544">
        <f>'Costs per Hr-Mn-Sc'!$F$8</f>
        <v>0.3597499999999999</v>
      </c>
      <c r="S144" s="427">
        <f t="shared" si="76"/>
        <v>19.756270833333328</v>
      </c>
      <c r="T144" s="428">
        <f>'Production Timings'!$D$12</f>
        <v>0.48566249999999983</v>
      </c>
      <c r="U144" s="429">
        <f>'Production Timings'!$D$6</f>
        <v>0.37773749999999989</v>
      </c>
      <c r="V144" s="422">
        <f>'Production Timings'!$D$10</f>
        <v>0.11991666666666663</v>
      </c>
      <c r="W144" s="434">
        <f t="shared" si="75"/>
        <v>20.739587499999992</v>
      </c>
      <c r="X144" s="156"/>
      <c r="Y144" s="161">
        <f>X144*Y$3</f>
        <v>0</v>
      </c>
      <c r="Z144" s="631">
        <f>X144*Z$3</f>
        <v>0</v>
      </c>
      <c r="AA144" s="632">
        <f t="shared" si="73"/>
        <v>0</v>
      </c>
      <c r="AB144" s="162">
        <f t="shared" ref="AB144:AB149" si="141">SUM(AA144)</f>
        <v>0</v>
      </c>
      <c r="AC144" s="162">
        <f>W144+AB144</f>
        <v>20.739587499999992</v>
      </c>
      <c r="AD144" s="649">
        <v>1.25</v>
      </c>
      <c r="AE144" s="649">
        <v>1.5</v>
      </c>
      <c r="AF144" s="652">
        <v>1.75</v>
      </c>
      <c r="AG144" s="651">
        <f>AC144*AD144</f>
        <v>25.924484374999992</v>
      </c>
      <c r="AH144" s="163">
        <f>AC144*AE144</f>
        <v>31.109381249999988</v>
      </c>
      <c r="AI144" s="163">
        <f>AC144*AF144</f>
        <v>36.294278124999984</v>
      </c>
    </row>
    <row r="145" spans="2:35" x14ac:dyDescent="0.3">
      <c r="B145" s="416">
        <v>2</v>
      </c>
      <c r="C145" s="526">
        <v>1</v>
      </c>
      <c r="D145" s="149">
        <v>32000</v>
      </c>
      <c r="E145" s="165">
        <f>B145/C145</f>
        <v>2</v>
      </c>
      <c r="F145" s="165">
        <f>ROUNDUP(E145,0)</f>
        <v>2</v>
      </c>
      <c r="G145" s="529">
        <v>750</v>
      </c>
      <c r="H145" s="165">
        <f>D145/G145</f>
        <v>42.666666666666664</v>
      </c>
      <c r="I145" s="149">
        <v>10</v>
      </c>
      <c r="J145" s="14">
        <f>B145*0.5</f>
        <v>1</v>
      </c>
      <c r="K145" s="149">
        <v>5</v>
      </c>
      <c r="L145" s="14">
        <f>(K145*0.167)*F145</f>
        <v>1.6700000000000002</v>
      </c>
      <c r="M145" s="149">
        <v>5</v>
      </c>
      <c r="N145" s="149">
        <f>(M145*E145)*0.083</f>
        <v>0.83000000000000007</v>
      </c>
      <c r="O145" s="14">
        <f>(0.5*C145)*F145</f>
        <v>1</v>
      </c>
      <c r="P145" s="166">
        <f>(H145*F145)+(I145+J145+L145+N145+O145)</f>
        <v>99.833333333333329</v>
      </c>
      <c r="Q145" s="166">
        <f>P145/60</f>
        <v>1.6638888888888888</v>
      </c>
      <c r="R145" s="542">
        <f>'Costs per Hr-Mn-Sc'!$F$8</f>
        <v>0.3597499999999999</v>
      </c>
      <c r="S145" s="417">
        <f>(R145*P145)/B145</f>
        <v>17.957520833333326</v>
      </c>
      <c r="T145" s="137">
        <f>'Production Timings'!$D$12</f>
        <v>0.48566249999999983</v>
      </c>
      <c r="U145" s="138">
        <f>'Production Timings'!$D$6</f>
        <v>0.37773749999999989</v>
      </c>
      <c r="V145" s="412">
        <f>'Production Timings'!$D$10</f>
        <v>0.11991666666666663</v>
      </c>
      <c r="W145" s="648">
        <f t="shared" si="75"/>
        <v>18.94083749999999</v>
      </c>
      <c r="X145" s="14"/>
      <c r="Y145" s="634">
        <f>X145*Y$3</f>
        <v>0</v>
      </c>
      <c r="Z145" s="635">
        <f>X145*Z$3</f>
        <v>0</v>
      </c>
      <c r="AA145" s="628">
        <f t="shared" ref="AA145:AA208" si="142">Y145+Z145</f>
        <v>0</v>
      </c>
      <c r="AB145" s="629">
        <f t="shared" si="141"/>
        <v>0</v>
      </c>
      <c r="AC145" s="629">
        <f>W145+AB145</f>
        <v>18.94083749999999</v>
      </c>
      <c r="AD145" s="501">
        <v>1.25</v>
      </c>
      <c r="AE145" s="435">
        <v>1.5</v>
      </c>
      <c r="AF145" s="436">
        <v>1.75</v>
      </c>
      <c r="AG145" s="502">
        <f>AC145*AD145</f>
        <v>23.676046874999987</v>
      </c>
      <c r="AH145" s="437">
        <f>AC145*AE145</f>
        <v>28.411256249999987</v>
      </c>
      <c r="AI145" s="438">
        <f>AC145*AF145</f>
        <v>33.146465624999983</v>
      </c>
    </row>
    <row r="146" spans="2:35" x14ac:dyDescent="0.3">
      <c r="B146" s="149">
        <v>6</v>
      </c>
      <c r="C146" s="527">
        <v>1</v>
      </c>
      <c r="D146" s="149">
        <v>32000</v>
      </c>
      <c r="E146" s="165">
        <f t="shared" si="91"/>
        <v>6</v>
      </c>
      <c r="F146" s="165">
        <f t="shared" si="92"/>
        <v>6</v>
      </c>
      <c r="G146" s="529">
        <v>750</v>
      </c>
      <c r="H146" s="165">
        <f t="shared" si="93"/>
        <v>42.666666666666664</v>
      </c>
      <c r="I146" s="149">
        <v>10</v>
      </c>
      <c r="J146" s="14">
        <f t="shared" si="94"/>
        <v>3</v>
      </c>
      <c r="K146" s="149">
        <v>5</v>
      </c>
      <c r="L146" s="14">
        <f t="shared" si="95"/>
        <v>5.0100000000000007</v>
      </c>
      <c r="M146" s="149">
        <v>5</v>
      </c>
      <c r="N146" s="149">
        <f t="shared" si="96"/>
        <v>2.4900000000000002</v>
      </c>
      <c r="O146" s="14">
        <f t="shared" si="97"/>
        <v>3</v>
      </c>
      <c r="P146" s="166">
        <f t="shared" si="98"/>
        <v>279.5</v>
      </c>
      <c r="Q146" s="166">
        <f t="shared" si="99"/>
        <v>4.6583333333333332</v>
      </c>
      <c r="R146" s="542">
        <f>'Costs per Hr-Mn-Sc'!$F$8</f>
        <v>0.3597499999999999</v>
      </c>
      <c r="S146" s="417">
        <f t="shared" si="76"/>
        <v>16.758354166666663</v>
      </c>
      <c r="T146" s="137">
        <f>'Production Timings'!$D$12</f>
        <v>0.48566249999999983</v>
      </c>
      <c r="U146" s="138">
        <f>'Production Timings'!$D$6</f>
        <v>0.37773749999999989</v>
      </c>
      <c r="V146" s="412">
        <f>'Production Timings'!$D$10</f>
        <v>0.11991666666666663</v>
      </c>
      <c r="W146" s="648">
        <f t="shared" ref="W146:W209" si="143">SUM(S146:V146)</f>
        <v>17.741670833333327</v>
      </c>
      <c r="X146" s="14"/>
      <c r="Y146" s="634">
        <f>X146*Y$3</f>
        <v>0</v>
      </c>
      <c r="Z146" s="635">
        <f t="shared" ref="Z146:Z152" si="144">X146*Z$3</f>
        <v>0</v>
      </c>
      <c r="AA146" s="628">
        <f t="shared" si="142"/>
        <v>0</v>
      </c>
      <c r="AB146" s="629">
        <f t="shared" si="141"/>
        <v>0</v>
      </c>
      <c r="AC146" s="629">
        <f t="shared" ref="AC146:AC152" si="145">W146+AB146</f>
        <v>17.741670833333327</v>
      </c>
      <c r="AD146" s="501">
        <v>1.25</v>
      </c>
      <c r="AE146" s="435">
        <v>1.5</v>
      </c>
      <c r="AF146" s="436">
        <v>1.75</v>
      </c>
      <c r="AG146" s="502">
        <f>AC146*AD146</f>
        <v>22.177088541666659</v>
      </c>
      <c r="AH146" s="437">
        <f>AC146*AE146</f>
        <v>26.612506249999988</v>
      </c>
      <c r="AI146" s="438">
        <f>AC146*AF146</f>
        <v>31.047923958333321</v>
      </c>
    </row>
    <row r="147" spans="2:35" x14ac:dyDescent="0.3">
      <c r="B147" s="149">
        <v>12</v>
      </c>
      <c r="C147" s="527">
        <v>1</v>
      </c>
      <c r="D147" s="149">
        <v>32000</v>
      </c>
      <c r="E147" s="165">
        <f t="shared" si="91"/>
        <v>12</v>
      </c>
      <c r="F147" s="165">
        <f t="shared" si="92"/>
        <v>12</v>
      </c>
      <c r="G147" s="529">
        <v>750</v>
      </c>
      <c r="H147" s="165">
        <f t="shared" si="93"/>
        <v>42.666666666666664</v>
      </c>
      <c r="I147" s="149">
        <v>10</v>
      </c>
      <c r="J147" s="14">
        <f t="shared" si="94"/>
        <v>6</v>
      </c>
      <c r="K147" s="149">
        <v>5</v>
      </c>
      <c r="L147" s="14">
        <f t="shared" si="95"/>
        <v>10.020000000000001</v>
      </c>
      <c r="M147" s="149">
        <v>5</v>
      </c>
      <c r="N147" s="149">
        <f t="shared" si="96"/>
        <v>4.9800000000000004</v>
      </c>
      <c r="O147" s="14">
        <f t="shared" si="97"/>
        <v>6</v>
      </c>
      <c r="P147" s="166">
        <f t="shared" si="98"/>
        <v>549</v>
      </c>
      <c r="Q147" s="166">
        <f t="shared" si="99"/>
        <v>9.15</v>
      </c>
      <c r="R147" s="542">
        <f>'Costs per Hr-Mn-Sc'!$F$8</f>
        <v>0.3597499999999999</v>
      </c>
      <c r="S147" s="417">
        <f t="shared" si="76"/>
        <v>16.458562499999996</v>
      </c>
      <c r="T147" s="137">
        <f>'Production Timings'!$D$12</f>
        <v>0.48566249999999983</v>
      </c>
      <c r="U147" s="138">
        <f>'Production Timings'!$D$6</f>
        <v>0.37773749999999989</v>
      </c>
      <c r="V147" s="412">
        <f>'Production Timings'!$D$10</f>
        <v>0.11991666666666663</v>
      </c>
      <c r="W147" s="648">
        <f t="shared" si="143"/>
        <v>17.441879166666659</v>
      </c>
      <c r="X147" s="14"/>
      <c r="Y147" s="634">
        <f t="shared" ref="Y147:Y152" si="146">X147*Y$3</f>
        <v>0</v>
      </c>
      <c r="Z147" s="635">
        <f t="shared" si="144"/>
        <v>0</v>
      </c>
      <c r="AA147" s="628">
        <f t="shared" si="142"/>
        <v>0</v>
      </c>
      <c r="AB147" s="629">
        <f t="shared" si="141"/>
        <v>0</v>
      </c>
      <c r="AC147" s="629">
        <f t="shared" si="145"/>
        <v>17.441879166666659</v>
      </c>
      <c r="AD147" s="501">
        <v>1.25</v>
      </c>
      <c r="AE147" s="435">
        <v>1.5</v>
      </c>
      <c r="AF147" s="436">
        <v>1.75</v>
      </c>
      <c r="AG147" s="502">
        <f>AC147*AD147</f>
        <v>21.802348958333326</v>
      </c>
      <c r="AH147" s="437">
        <f>AC147*AE147</f>
        <v>26.162818749999989</v>
      </c>
      <c r="AI147" s="438">
        <f>AC147*AF147</f>
        <v>30.523288541666652</v>
      </c>
    </row>
    <row r="148" spans="2:35" x14ac:dyDescent="0.3">
      <c r="B148" s="149">
        <v>24</v>
      </c>
      <c r="C148" s="527">
        <v>1</v>
      </c>
      <c r="D148" s="149">
        <v>32000</v>
      </c>
      <c r="E148" s="165">
        <f t="shared" si="91"/>
        <v>24</v>
      </c>
      <c r="F148" s="165">
        <f t="shared" si="92"/>
        <v>24</v>
      </c>
      <c r="G148" s="529">
        <v>750</v>
      </c>
      <c r="H148" s="165">
        <f t="shared" si="93"/>
        <v>42.666666666666664</v>
      </c>
      <c r="I148" s="149">
        <v>10</v>
      </c>
      <c r="J148" s="14">
        <f t="shared" si="94"/>
        <v>12</v>
      </c>
      <c r="K148" s="149">
        <v>5</v>
      </c>
      <c r="L148" s="14">
        <f t="shared" si="95"/>
        <v>20.040000000000003</v>
      </c>
      <c r="M148" s="149">
        <v>5</v>
      </c>
      <c r="N148" s="149">
        <f t="shared" si="96"/>
        <v>9.9600000000000009</v>
      </c>
      <c r="O148" s="14">
        <f t="shared" si="97"/>
        <v>12</v>
      </c>
      <c r="P148" s="166">
        <f t="shared" si="98"/>
        <v>1088</v>
      </c>
      <c r="Q148" s="166">
        <f t="shared" si="99"/>
        <v>18.133333333333333</v>
      </c>
      <c r="R148" s="542">
        <f>'Costs per Hr-Mn-Sc'!$F$8</f>
        <v>0.3597499999999999</v>
      </c>
      <c r="S148" s="417">
        <f t="shared" si="76"/>
        <v>16.308666666666664</v>
      </c>
      <c r="T148" s="137">
        <f>'Production Timings'!$D$12</f>
        <v>0.48566249999999983</v>
      </c>
      <c r="U148" s="138">
        <f>'Production Timings'!$D$6</f>
        <v>0.37773749999999989</v>
      </c>
      <c r="V148" s="412">
        <f>'Production Timings'!$D$10</f>
        <v>0.11991666666666663</v>
      </c>
      <c r="W148" s="648">
        <f t="shared" si="143"/>
        <v>17.291983333333327</v>
      </c>
      <c r="X148" s="14"/>
      <c r="Y148" s="634">
        <f t="shared" si="146"/>
        <v>0</v>
      </c>
      <c r="Z148" s="635">
        <f t="shared" si="144"/>
        <v>0</v>
      </c>
      <c r="AA148" s="628">
        <f t="shared" si="142"/>
        <v>0</v>
      </c>
      <c r="AB148" s="629">
        <f t="shared" si="141"/>
        <v>0</v>
      </c>
      <c r="AC148" s="629">
        <f t="shared" si="145"/>
        <v>17.291983333333327</v>
      </c>
      <c r="AD148" s="501">
        <v>1.25</v>
      </c>
      <c r="AE148" s="435">
        <v>1.5</v>
      </c>
      <c r="AF148" s="436">
        <v>1.75</v>
      </c>
      <c r="AG148" s="502">
        <f t="shared" ref="AG148:AG152" si="147">AC148*AD148</f>
        <v>21.614979166666657</v>
      </c>
      <c r="AH148" s="437">
        <f t="shared" ref="AH148:AH152" si="148">AC148*AE148</f>
        <v>25.937974999999991</v>
      </c>
      <c r="AI148" s="438">
        <f t="shared" ref="AI148:AI152" si="149">AC148*AF148</f>
        <v>30.260970833333324</v>
      </c>
    </row>
    <row r="149" spans="2:35" x14ac:dyDescent="0.3">
      <c r="B149" s="149">
        <v>48</v>
      </c>
      <c r="C149" s="527">
        <v>1</v>
      </c>
      <c r="D149" s="149">
        <v>32000</v>
      </c>
      <c r="E149" s="165">
        <f t="shared" si="91"/>
        <v>48</v>
      </c>
      <c r="F149" s="165">
        <f t="shared" si="92"/>
        <v>48</v>
      </c>
      <c r="G149" s="529">
        <v>750</v>
      </c>
      <c r="H149" s="165">
        <f t="shared" si="93"/>
        <v>42.666666666666664</v>
      </c>
      <c r="I149" s="149">
        <v>10</v>
      </c>
      <c r="J149" s="14">
        <f t="shared" si="94"/>
        <v>24</v>
      </c>
      <c r="K149" s="149">
        <v>5</v>
      </c>
      <c r="L149" s="14">
        <f t="shared" si="95"/>
        <v>40.080000000000005</v>
      </c>
      <c r="M149" s="149">
        <v>5</v>
      </c>
      <c r="N149" s="149">
        <f t="shared" si="96"/>
        <v>19.920000000000002</v>
      </c>
      <c r="O149" s="14">
        <f t="shared" si="97"/>
        <v>24</v>
      </c>
      <c r="P149" s="166">
        <f t="shared" si="98"/>
        <v>2166</v>
      </c>
      <c r="Q149" s="166">
        <f t="shared" si="99"/>
        <v>36.1</v>
      </c>
      <c r="R149" s="542">
        <f>'Costs per Hr-Mn-Sc'!$F$8</f>
        <v>0.3597499999999999</v>
      </c>
      <c r="S149" s="417">
        <f t="shared" si="76"/>
        <v>16.233718749999998</v>
      </c>
      <c r="T149" s="137">
        <f>'Production Timings'!$D$12</f>
        <v>0.48566249999999983</v>
      </c>
      <c r="U149" s="138">
        <f>'Production Timings'!$D$6</f>
        <v>0.37773749999999989</v>
      </c>
      <c r="V149" s="412">
        <f>'Production Timings'!$D$10</f>
        <v>0.11991666666666663</v>
      </c>
      <c r="W149" s="648">
        <f t="shared" si="143"/>
        <v>17.217035416666661</v>
      </c>
      <c r="X149" s="14"/>
      <c r="Y149" s="634">
        <f t="shared" si="146"/>
        <v>0</v>
      </c>
      <c r="Z149" s="635">
        <f t="shared" si="144"/>
        <v>0</v>
      </c>
      <c r="AA149" s="628">
        <f t="shared" si="142"/>
        <v>0</v>
      </c>
      <c r="AB149" s="629">
        <f t="shared" si="141"/>
        <v>0</v>
      </c>
      <c r="AC149" s="629">
        <f t="shared" si="145"/>
        <v>17.217035416666661</v>
      </c>
      <c r="AD149" s="501">
        <v>1.25</v>
      </c>
      <c r="AE149" s="435">
        <v>1.5</v>
      </c>
      <c r="AF149" s="436">
        <v>1.75</v>
      </c>
      <c r="AG149" s="502">
        <f t="shared" si="147"/>
        <v>21.521294270833327</v>
      </c>
      <c r="AH149" s="437">
        <f t="shared" si="148"/>
        <v>25.825553124999992</v>
      </c>
      <c r="AI149" s="438">
        <f t="shared" si="149"/>
        <v>30.129811979166657</v>
      </c>
    </row>
    <row r="150" spans="2:35" x14ac:dyDescent="0.3">
      <c r="B150" s="14">
        <v>72</v>
      </c>
      <c r="C150" s="527">
        <v>1</v>
      </c>
      <c r="D150" s="149">
        <v>32000</v>
      </c>
      <c r="E150" s="165">
        <f>B150/C150</f>
        <v>72</v>
      </c>
      <c r="F150" s="165">
        <f>ROUNDUP(E150,0)</f>
        <v>72</v>
      </c>
      <c r="G150" s="529">
        <v>750</v>
      </c>
      <c r="H150" s="165">
        <f>D150/G150</f>
        <v>42.666666666666664</v>
      </c>
      <c r="I150" s="149">
        <v>10</v>
      </c>
      <c r="J150" s="14">
        <f>B150*0.5</f>
        <v>36</v>
      </c>
      <c r="K150" s="149">
        <v>5</v>
      </c>
      <c r="L150" s="14">
        <f>(K150*0.167)*F150</f>
        <v>60.120000000000005</v>
      </c>
      <c r="M150" s="149">
        <v>5</v>
      </c>
      <c r="N150" s="149">
        <f>(M150*E150)*0.083</f>
        <v>29.880000000000003</v>
      </c>
      <c r="O150" s="14">
        <f>(0.5*C150)*F150</f>
        <v>36</v>
      </c>
      <c r="P150" s="166">
        <f>(H150*F150)+(I150+J150+L150+N150+O150)</f>
        <v>3244</v>
      </c>
      <c r="Q150" s="166">
        <f>P150/60</f>
        <v>54.06666666666667</v>
      </c>
      <c r="R150" s="542">
        <f>'Costs per Hr-Mn-Sc'!$F$8</f>
        <v>0.3597499999999999</v>
      </c>
      <c r="S150" s="417">
        <f>(R150*P150)/B150</f>
        <v>16.208736111111108</v>
      </c>
      <c r="T150" s="137">
        <f>'Production Timings'!$D$12</f>
        <v>0.48566249999999983</v>
      </c>
      <c r="U150" s="138">
        <f>'Production Timings'!$D$6</f>
        <v>0.37773749999999989</v>
      </c>
      <c r="V150" s="412">
        <f>'Production Timings'!$D$10</f>
        <v>0.11991666666666663</v>
      </c>
      <c r="W150" s="648">
        <f t="shared" si="143"/>
        <v>17.192052777777771</v>
      </c>
      <c r="X150" s="14"/>
      <c r="Y150" s="634">
        <f t="shared" si="146"/>
        <v>0</v>
      </c>
      <c r="Z150" s="635">
        <f t="shared" si="144"/>
        <v>0</v>
      </c>
      <c r="AA150" s="628">
        <f t="shared" si="142"/>
        <v>0</v>
      </c>
      <c r="AB150" s="629">
        <f t="shared" ref="AB150:AB152" si="150">SUM(AA150)</f>
        <v>0</v>
      </c>
      <c r="AC150" s="629">
        <f t="shared" si="145"/>
        <v>17.192052777777771</v>
      </c>
      <c r="AD150" s="501">
        <v>1.25</v>
      </c>
      <c r="AE150" s="435">
        <v>1.5</v>
      </c>
      <c r="AF150" s="436">
        <v>1.75</v>
      </c>
      <c r="AG150" s="502">
        <f t="shared" si="147"/>
        <v>21.490065972222215</v>
      </c>
      <c r="AH150" s="437">
        <f t="shared" si="148"/>
        <v>25.788079166666655</v>
      </c>
      <c r="AI150" s="438">
        <f t="shared" si="149"/>
        <v>30.086092361111099</v>
      </c>
    </row>
    <row r="151" spans="2:35" x14ac:dyDescent="0.3">
      <c r="B151" s="14">
        <v>144</v>
      </c>
      <c r="C151" s="527">
        <v>1</v>
      </c>
      <c r="D151" s="149">
        <v>32000</v>
      </c>
      <c r="E151" s="165">
        <f t="shared" si="91"/>
        <v>144</v>
      </c>
      <c r="F151" s="165">
        <f t="shared" si="92"/>
        <v>144</v>
      </c>
      <c r="G151" s="529">
        <v>750</v>
      </c>
      <c r="H151" s="165">
        <f t="shared" si="93"/>
        <v>42.666666666666664</v>
      </c>
      <c r="I151" s="149">
        <v>10</v>
      </c>
      <c r="J151" s="14">
        <f t="shared" si="94"/>
        <v>72</v>
      </c>
      <c r="K151" s="149">
        <v>5</v>
      </c>
      <c r="L151" s="14">
        <f t="shared" si="95"/>
        <v>120.24000000000001</v>
      </c>
      <c r="M151" s="149">
        <v>5</v>
      </c>
      <c r="N151" s="149">
        <f t="shared" si="96"/>
        <v>59.760000000000005</v>
      </c>
      <c r="O151" s="14">
        <f t="shared" si="97"/>
        <v>72</v>
      </c>
      <c r="P151" s="166">
        <f t="shared" si="98"/>
        <v>6478</v>
      </c>
      <c r="Q151" s="166">
        <f t="shared" si="99"/>
        <v>107.96666666666667</v>
      </c>
      <c r="R151" s="542">
        <f>'Costs per Hr-Mn-Sc'!$F$8</f>
        <v>0.3597499999999999</v>
      </c>
      <c r="S151" s="417">
        <f t="shared" si="76"/>
        <v>16.183753472222218</v>
      </c>
      <c r="T151" s="137">
        <f>'Production Timings'!$D$12</f>
        <v>0.48566249999999983</v>
      </c>
      <c r="U151" s="138">
        <f>'Production Timings'!$D$6</f>
        <v>0.37773749999999989</v>
      </c>
      <c r="V151" s="412">
        <f>'Production Timings'!$D$10</f>
        <v>0.11991666666666663</v>
      </c>
      <c r="W151" s="648">
        <f t="shared" si="143"/>
        <v>17.167070138888882</v>
      </c>
      <c r="X151" s="14"/>
      <c r="Y151" s="634">
        <f t="shared" si="146"/>
        <v>0</v>
      </c>
      <c r="Z151" s="635">
        <f t="shared" si="144"/>
        <v>0</v>
      </c>
      <c r="AA151" s="628">
        <f t="shared" si="142"/>
        <v>0</v>
      </c>
      <c r="AB151" s="629">
        <f t="shared" si="150"/>
        <v>0</v>
      </c>
      <c r="AC151" s="629">
        <f t="shared" si="145"/>
        <v>17.167070138888882</v>
      </c>
      <c r="AD151" s="501">
        <v>1.25</v>
      </c>
      <c r="AE151" s="435">
        <v>1.5</v>
      </c>
      <c r="AF151" s="436">
        <v>1.75</v>
      </c>
      <c r="AG151" s="502">
        <f t="shared" si="147"/>
        <v>21.4588376736111</v>
      </c>
      <c r="AH151" s="437">
        <f t="shared" si="148"/>
        <v>25.750605208333322</v>
      </c>
      <c r="AI151" s="438">
        <f t="shared" si="149"/>
        <v>30.042372743055545</v>
      </c>
    </row>
    <row r="152" spans="2:35" x14ac:dyDescent="0.3">
      <c r="B152" s="14">
        <v>288</v>
      </c>
      <c r="C152" s="527">
        <v>1</v>
      </c>
      <c r="D152" s="149">
        <v>32000</v>
      </c>
      <c r="E152" s="165">
        <f>B152/C152</f>
        <v>288</v>
      </c>
      <c r="F152" s="165">
        <f>ROUNDUP(E152,0)</f>
        <v>288</v>
      </c>
      <c r="G152" s="529">
        <v>750</v>
      </c>
      <c r="H152" s="165">
        <f>D152/G152</f>
        <v>42.666666666666664</v>
      </c>
      <c r="I152" s="149">
        <v>10</v>
      </c>
      <c r="J152" s="14">
        <f>B152*0.5</f>
        <v>144</v>
      </c>
      <c r="K152" s="149">
        <v>5</v>
      </c>
      <c r="L152" s="14">
        <f>(K152*0.167)*F152</f>
        <v>240.48000000000002</v>
      </c>
      <c r="M152" s="149">
        <v>5</v>
      </c>
      <c r="N152" s="149">
        <f>(M152*E152)*0.083</f>
        <v>119.52000000000001</v>
      </c>
      <c r="O152" s="14">
        <f>(0.5*C152)*F152</f>
        <v>144</v>
      </c>
      <c r="P152" s="166">
        <f>(H152*F152)+(I152+J152+L152+N152+O152)</f>
        <v>12946</v>
      </c>
      <c r="Q152" s="166">
        <f>P152/60</f>
        <v>215.76666666666668</v>
      </c>
      <c r="R152" s="542">
        <f>'Costs per Hr-Mn-Sc'!$F$8</f>
        <v>0.3597499999999999</v>
      </c>
      <c r="S152" s="417">
        <f>(R152*P152)/B152</f>
        <v>16.171262152777771</v>
      </c>
      <c r="T152" s="137">
        <f>'Production Timings'!$D$12</f>
        <v>0.48566249999999983</v>
      </c>
      <c r="U152" s="138">
        <f>'Production Timings'!$D$6</f>
        <v>0.37773749999999989</v>
      </c>
      <c r="V152" s="412">
        <f>'Production Timings'!$D$10</f>
        <v>0.11991666666666663</v>
      </c>
      <c r="W152" s="648">
        <f t="shared" si="143"/>
        <v>17.154578819444435</v>
      </c>
      <c r="X152" s="14"/>
      <c r="Y152" s="634">
        <f t="shared" si="146"/>
        <v>0</v>
      </c>
      <c r="Z152" s="635">
        <f t="shared" si="144"/>
        <v>0</v>
      </c>
      <c r="AA152" s="628">
        <f t="shared" si="142"/>
        <v>0</v>
      </c>
      <c r="AB152" s="629">
        <f t="shared" si="150"/>
        <v>0</v>
      </c>
      <c r="AC152" s="629">
        <f t="shared" si="145"/>
        <v>17.154578819444435</v>
      </c>
      <c r="AD152" s="501">
        <v>1.25</v>
      </c>
      <c r="AE152" s="435">
        <v>1.5</v>
      </c>
      <c r="AF152" s="436">
        <v>1.75</v>
      </c>
      <c r="AG152" s="502">
        <f t="shared" si="147"/>
        <v>21.443223524305544</v>
      </c>
      <c r="AH152" s="437">
        <f t="shared" si="148"/>
        <v>25.731868229166651</v>
      </c>
      <c r="AI152" s="438">
        <f t="shared" si="149"/>
        <v>30.02051293402776</v>
      </c>
    </row>
    <row r="153" spans="2:35" x14ac:dyDescent="0.3">
      <c r="B153" s="422">
        <v>1</v>
      </c>
      <c r="C153" s="525">
        <v>1</v>
      </c>
      <c r="D153" s="422">
        <v>35000</v>
      </c>
      <c r="E153" s="424">
        <f t="shared" si="91"/>
        <v>1</v>
      </c>
      <c r="F153" s="424">
        <f t="shared" si="92"/>
        <v>1</v>
      </c>
      <c r="G153" s="528">
        <v>750</v>
      </c>
      <c r="H153" s="424">
        <f t="shared" si="93"/>
        <v>46.666666666666664</v>
      </c>
      <c r="I153" s="422">
        <v>10</v>
      </c>
      <c r="J153" s="422">
        <f t="shared" si="94"/>
        <v>0.5</v>
      </c>
      <c r="K153" s="422">
        <v>5</v>
      </c>
      <c r="L153" s="422">
        <f t="shared" si="95"/>
        <v>0.83500000000000008</v>
      </c>
      <c r="M153" s="422">
        <v>5</v>
      </c>
      <c r="N153" s="422">
        <f t="shared" si="96"/>
        <v>0.41500000000000004</v>
      </c>
      <c r="O153" s="422">
        <f t="shared" si="97"/>
        <v>0.5</v>
      </c>
      <c r="P153" s="426">
        <f t="shared" si="98"/>
        <v>58.916666666666664</v>
      </c>
      <c r="Q153" s="426">
        <f t="shared" si="99"/>
        <v>0.9819444444444444</v>
      </c>
      <c r="R153" s="544">
        <f>'Costs per Hr-Mn-Sc'!$F$8</f>
        <v>0.3597499999999999</v>
      </c>
      <c r="S153" s="427">
        <f t="shared" si="76"/>
        <v>21.195270833333328</v>
      </c>
      <c r="T153" s="428">
        <f>'Production Timings'!$D$12</f>
        <v>0.48566249999999983</v>
      </c>
      <c r="U153" s="429">
        <f>'Production Timings'!$D$6</f>
        <v>0.37773749999999989</v>
      </c>
      <c r="V153" s="422">
        <f>'Production Timings'!$D$10</f>
        <v>0.11991666666666663</v>
      </c>
      <c r="W153" s="434">
        <f t="shared" si="143"/>
        <v>22.178587499999992</v>
      </c>
      <c r="X153" s="156"/>
      <c r="Y153" s="161">
        <f>X153*Y$3</f>
        <v>0</v>
      </c>
      <c r="Z153" s="631">
        <f>X153*Z$3</f>
        <v>0</v>
      </c>
      <c r="AA153" s="632">
        <f t="shared" si="142"/>
        <v>0</v>
      </c>
      <c r="AB153" s="162">
        <f t="shared" ref="AB153:AB158" si="151">SUM(AA153)</f>
        <v>0</v>
      </c>
      <c r="AC153" s="162">
        <f>W153+AB153</f>
        <v>22.178587499999992</v>
      </c>
      <c r="AD153" s="649">
        <v>1.25</v>
      </c>
      <c r="AE153" s="649">
        <v>1.5</v>
      </c>
      <c r="AF153" s="652">
        <v>1.75</v>
      </c>
      <c r="AG153" s="651">
        <f>AC153*AD153</f>
        <v>27.72323437499999</v>
      </c>
      <c r="AH153" s="163">
        <f>AC153*AE153</f>
        <v>33.267881249999988</v>
      </c>
      <c r="AI153" s="163">
        <f>AC153*AF153</f>
        <v>38.812528124999986</v>
      </c>
    </row>
    <row r="154" spans="2:35" x14ac:dyDescent="0.3">
      <c r="B154" s="416">
        <v>2</v>
      </c>
      <c r="C154" s="526">
        <v>1</v>
      </c>
      <c r="D154" s="149">
        <v>35000</v>
      </c>
      <c r="E154" s="165">
        <f>B154/C154</f>
        <v>2</v>
      </c>
      <c r="F154" s="165">
        <f>ROUNDUP(E154,0)</f>
        <v>2</v>
      </c>
      <c r="G154" s="529">
        <v>750</v>
      </c>
      <c r="H154" s="165">
        <f>D154/G154</f>
        <v>46.666666666666664</v>
      </c>
      <c r="I154" s="149">
        <v>10</v>
      </c>
      <c r="J154" s="14">
        <f>B154*0.5</f>
        <v>1</v>
      </c>
      <c r="K154" s="149">
        <v>5</v>
      </c>
      <c r="L154" s="14">
        <f>(K154*0.167)*F154</f>
        <v>1.6700000000000002</v>
      </c>
      <c r="M154" s="149">
        <v>5</v>
      </c>
      <c r="N154" s="149">
        <f>(M154*E154)*0.083</f>
        <v>0.83000000000000007</v>
      </c>
      <c r="O154" s="14">
        <f>(0.5*C154)*F154</f>
        <v>1</v>
      </c>
      <c r="P154" s="166">
        <f>(H154*F154)+(I154+J154+L154+N154+O154)</f>
        <v>107.83333333333333</v>
      </c>
      <c r="Q154" s="166">
        <f>P154/60</f>
        <v>1.7972222222222221</v>
      </c>
      <c r="R154" s="542">
        <f>'Costs per Hr-Mn-Sc'!$F$8</f>
        <v>0.3597499999999999</v>
      </c>
      <c r="S154" s="417">
        <f>(R154*P154)/B154</f>
        <v>19.396520833333327</v>
      </c>
      <c r="T154" s="137">
        <f>'Production Timings'!$D$12</f>
        <v>0.48566249999999983</v>
      </c>
      <c r="U154" s="138">
        <f>'Production Timings'!$D$6</f>
        <v>0.37773749999999989</v>
      </c>
      <c r="V154" s="412">
        <f>'Production Timings'!$D$10</f>
        <v>0.11991666666666663</v>
      </c>
      <c r="W154" s="648">
        <f t="shared" si="143"/>
        <v>20.37983749999999</v>
      </c>
      <c r="X154" s="14"/>
      <c r="Y154" s="634">
        <f>X154*Y$3</f>
        <v>0</v>
      </c>
      <c r="Z154" s="635">
        <f>X154*Z$3</f>
        <v>0</v>
      </c>
      <c r="AA154" s="628">
        <f t="shared" si="142"/>
        <v>0</v>
      </c>
      <c r="AB154" s="629">
        <f t="shared" si="151"/>
        <v>0</v>
      </c>
      <c r="AC154" s="629">
        <f>W154+AB154</f>
        <v>20.37983749999999</v>
      </c>
      <c r="AD154" s="501">
        <v>1.25</v>
      </c>
      <c r="AE154" s="435">
        <v>1.5</v>
      </c>
      <c r="AF154" s="436">
        <v>1.75</v>
      </c>
      <c r="AG154" s="502">
        <f>AC154*AD154</f>
        <v>25.474796874999988</v>
      </c>
      <c r="AH154" s="437">
        <f>AC154*AE154</f>
        <v>30.569756249999983</v>
      </c>
      <c r="AI154" s="438">
        <f>AC154*AF154</f>
        <v>35.664715624999985</v>
      </c>
    </row>
    <row r="155" spans="2:35" x14ac:dyDescent="0.3">
      <c r="B155" s="149">
        <v>6</v>
      </c>
      <c r="C155" s="527">
        <v>1</v>
      </c>
      <c r="D155" s="149">
        <v>35000</v>
      </c>
      <c r="E155" s="165">
        <f t="shared" si="91"/>
        <v>6</v>
      </c>
      <c r="F155" s="165">
        <f t="shared" si="92"/>
        <v>6</v>
      </c>
      <c r="G155" s="529">
        <v>750</v>
      </c>
      <c r="H155" s="165">
        <f t="shared" si="93"/>
        <v>46.666666666666664</v>
      </c>
      <c r="I155" s="149">
        <v>10</v>
      </c>
      <c r="J155" s="14">
        <f t="shared" si="94"/>
        <v>3</v>
      </c>
      <c r="K155" s="149">
        <v>5</v>
      </c>
      <c r="L155" s="14">
        <f t="shared" si="95"/>
        <v>5.0100000000000007</v>
      </c>
      <c r="M155" s="149">
        <v>5</v>
      </c>
      <c r="N155" s="149">
        <f t="shared" si="96"/>
        <v>2.4900000000000002</v>
      </c>
      <c r="O155" s="14">
        <f t="shared" si="97"/>
        <v>3</v>
      </c>
      <c r="P155" s="166">
        <f t="shared" si="98"/>
        <v>303.5</v>
      </c>
      <c r="Q155" s="166">
        <f t="shared" si="99"/>
        <v>5.0583333333333336</v>
      </c>
      <c r="R155" s="542">
        <f>'Costs per Hr-Mn-Sc'!$F$8</f>
        <v>0.3597499999999999</v>
      </c>
      <c r="S155" s="417">
        <f t="shared" si="76"/>
        <v>18.19735416666666</v>
      </c>
      <c r="T155" s="137">
        <f>'Production Timings'!$D$12</f>
        <v>0.48566249999999983</v>
      </c>
      <c r="U155" s="138">
        <f>'Production Timings'!$D$6</f>
        <v>0.37773749999999989</v>
      </c>
      <c r="V155" s="412">
        <f>'Production Timings'!$D$10</f>
        <v>0.11991666666666663</v>
      </c>
      <c r="W155" s="648">
        <f t="shared" si="143"/>
        <v>19.180670833333323</v>
      </c>
      <c r="X155" s="14"/>
      <c r="Y155" s="634">
        <f>X155*Y$3</f>
        <v>0</v>
      </c>
      <c r="Z155" s="635">
        <f t="shared" ref="Z155:Z161" si="152">X155*Z$3</f>
        <v>0</v>
      </c>
      <c r="AA155" s="628">
        <f t="shared" si="142"/>
        <v>0</v>
      </c>
      <c r="AB155" s="629">
        <f t="shared" si="151"/>
        <v>0</v>
      </c>
      <c r="AC155" s="629">
        <f t="shared" ref="AC155:AC161" si="153">W155+AB155</f>
        <v>19.180670833333323</v>
      </c>
      <c r="AD155" s="501">
        <v>1.25</v>
      </c>
      <c r="AE155" s="435">
        <v>1.5</v>
      </c>
      <c r="AF155" s="436">
        <v>1.75</v>
      </c>
      <c r="AG155" s="502">
        <f>AC155*AD155</f>
        <v>23.975838541666654</v>
      </c>
      <c r="AH155" s="437">
        <f>AC155*AE155</f>
        <v>28.771006249999985</v>
      </c>
      <c r="AI155" s="438">
        <f>AC155*AF155</f>
        <v>33.566173958333316</v>
      </c>
    </row>
    <row r="156" spans="2:35" x14ac:dyDescent="0.3">
      <c r="B156" s="149">
        <v>12</v>
      </c>
      <c r="C156" s="527">
        <v>1</v>
      </c>
      <c r="D156" s="149">
        <v>35000</v>
      </c>
      <c r="E156" s="165">
        <f t="shared" si="91"/>
        <v>12</v>
      </c>
      <c r="F156" s="165">
        <f t="shared" si="92"/>
        <v>12</v>
      </c>
      <c r="G156" s="529">
        <v>750</v>
      </c>
      <c r="H156" s="165">
        <f t="shared" si="93"/>
        <v>46.666666666666664</v>
      </c>
      <c r="I156" s="149">
        <v>10</v>
      </c>
      <c r="J156" s="14">
        <f t="shared" si="94"/>
        <v>6</v>
      </c>
      <c r="K156" s="149">
        <v>5</v>
      </c>
      <c r="L156" s="14">
        <f t="shared" si="95"/>
        <v>10.020000000000001</v>
      </c>
      <c r="M156" s="149">
        <v>5</v>
      </c>
      <c r="N156" s="149">
        <f t="shared" si="96"/>
        <v>4.9800000000000004</v>
      </c>
      <c r="O156" s="14">
        <f t="shared" si="97"/>
        <v>6</v>
      </c>
      <c r="P156" s="166">
        <f t="shared" si="98"/>
        <v>597</v>
      </c>
      <c r="Q156" s="166">
        <f t="shared" si="99"/>
        <v>9.9499999999999993</v>
      </c>
      <c r="R156" s="542">
        <f>'Costs per Hr-Mn-Sc'!$F$8</f>
        <v>0.3597499999999999</v>
      </c>
      <c r="S156" s="417">
        <f t="shared" si="76"/>
        <v>17.897562499999996</v>
      </c>
      <c r="T156" s="137">
        <f>'Production Timings'!$D$12</f>
        <v>0.48566249999999983</v>
      </c>
      <c r="U156" s="138">
        <f>'Production Timings'!$D$6</f>
        <v>0.37773749999999989</v>
      </c>
      <c r="V156" s="412">
        <f>'Production Timings'!$D$10</f>
        <v>0.11991666666666663</v>
      </c>
      <c r="W156" s="648">
        <f t="shared" si="143"/>
        <v>18.880879166666659</v>
      </c>
      <c r="X156" s="14"/>
      <c r="Y156" s="634">
        <f t="shared" ref="Y156:Y161" si="154">X156*Y$3</f>
        <v>0</v>
      </c>
      <c r="Z156" s="635">
        <f t="shared" si="152"/>
        <v>0</v>
      </c>
      <c r="AA156" s="628">
        <f t="shared" si="142"/>
        <v>0</v>
      </c>
      <c r="AB156" s="629">
        <f t="shared" si="151"/>
        <v>0</v>
      </c>
      <c r="AC156" s="629">
        <f t="shared" si="153"/>
        <v>18.880879166666659</v>
      </c>
      <c r="AD156" s="501">
        <v>1.25</v>
      </c>
      <c r="AE156" s="435">
        <v>1.5</v>
      </c>
      <c r="AF156" s="436">
        <v>1.75</v>
      </c>
      <c r="AG156" s="502">
        <f>AC156*AD156</f>
        <v>23.601098958333324</v>
      </c>
      <c r="AH156" s="437">
        <f>AC156*AE156</f>
        <v>28.321318749999989</v>
      </c>
      <c r="AI156" s="438">
        <f>AC156*AF156</f>
        <v>33.041538541666654</v>
      </c>
    </row>
    <row r="157" spans="2:35" x14ac:dyDescent="0.3">
      <c r="B157" s="149">
        <v>24</v>
      </c>
      <c r="C157" s="527">
        <v>1</v>
      </c>
      <c r="D157" s="149">
        <v>35000</v>
      </c>
      <c r="E157" s="165">
        <f t="shared" si="91"/>
        <v>24</v>
      </c>
      <c r="F157" s="165">
        <f t="shared" si="92"/>
        <v>24</v>
      </c>
      <c r="G157" s="529">
        <v>750</v>
      </c>
      <c r="H157" s="165">
        <f t="shared" si="93"/>
        <v>46.666666666666664</v>
      </c>
      <c r="I157" s="149">
        <v>10</v>
      </c>
      <c r="J157" s="14">
        <f t="shared" si="94"/>
        <v>12</v>
      </c>
      <c r="K157" s="149">
        <v>5</v>
      </c>
      <c r="L157" s="14">
        <f t="shared" si="95"/>
        <v>20.040000000000003</v>
      </c>
      <c r="M157" s="149">
        <v>5</v>
      </c>
      <c r="N157" s="149">
        <f t="shared" si="96"/>
        <v>9.9600000000000009</v>
      </c>
      <c r="O157" s="14">
        <f t="shared" si="97"/>
        <v>12</v>
      </c>
      <c r="P157" s="166">
        <f t="shared" si="98"/>
        <v>1184</v>
      </c>
      <c r="Q157" s="166">
        <f t="shared" si="99"/>
        <v>19.733333333333334</v>
      </c>
      <c r="R157" s="542">
        <f>'Costs per Hr-Mn-Sc'!$F$8</f>
        <v>0.3597499999999999</v>
      </c>
      <c r="S157" s="417">
        <f t="shared" si="76"/>
        <v>17.747666666666664</v>
      </c>
      <c r="T157" s="137">
        <f>'Production Timings'!$D$12</f>
        <v>0.48566249999999983</v>
      </c>
      <c r="U157" s="138">
        <f>'Production Timings'!$D$6</f>
        <v>0.37773749999999989</v>
      </c>
      <c r="V157" s="412">
        <f>'Production Timings'!$D$10</f>
        <v>0.11991666666666663</v>
      </c>
      <c r="W157" s="648">
        <f t="shared" si="143"/>
        <v>18.730983333333327</v>
      </c>
      <c r="X157" s="14"/>
      <c r="Y157" s="634">
        <f t="shared" si="154"/>
        <v>0</v>
      </c>
      <c r="Z157" s="635">
        <f t="shared" si="152"/>
        <v>0</v>
      </c>
      <c r="AA157" s="628">
        <f t="shared" si="142"/>
        <v>0</v>
      </c>
      <c r="AB157" s="629">
        <f t="shared" si="151"/>
        <v>0</v>
      </c>
      <c r="AC157" s="629">
        <f t="shared" si="153"/>
        <v>18.730983333333327</v>
      </c>
      <c r="AD157" s="501">
        <v>1.25</v>
      </c>
      <c r="AE157" s="435">
        <v>1.5</v>
      </c>
      <c r="AF157" s="436">
        <v>1.75</v>
      </c>
      <c r="AG157" s="502">
        <f t="shared" ref="AG157:AG161" si="155">AC157*AD157</f>
        <v>23.413729166666659</v>
      </c>
      <c r="AH157" s="437">
        <f t="shared" ref="AH157:AH161" si="156">AC157*AE157</f>
        <v>28.096474999999991</v>
      </c>
      <c r="AI157" s="438">
        <f t="shared" ref="AI157:AI161" si="157">AC157*AF157</f>
        <v>32.779220833333326</v>
      </c>
    </row>
    <row r="158" spans="2:35" x14ac:dyDescent="0.3">
      <c r="B158" s="149">
        <v>48</v>
      </c>
      <c r="C158" s="527">
        <v>1</v>
      </c>
      <c r="D158" s="149">
        <v>35000</v>
      </c>
      <c r="E158" s="165">
        <f t="shared" si="91"/>
        <v>48</v>
      </c>
      <c r="F158" s="165">
        <f t="shared" si="92"/>
        <v>48</v>
      </c>
      <c r="G158" s="529">
        <v>750</v>
      </c>
      <c r="H158" s="165">
        <f t="shared" si="93"/>
        <v>46.666666666666664</v>
      </c>
      <c r="I158" s="149">
        <v>10</v>
      </c>
      <c r="J158" s="14">
        <f t="shared" si="94"/>
        <v>24</v>
      </c>
      <c r="K158" s="149">
        <v>5</v>
      </c>
      <c r="L158" s="14">
        <f t="shared" si="95"/>
        <v>40.080000000000005</v>
      </c>
      <c r="M158" s="149">
        <v>5</v>
      </c>
      <c r="N158" s="149">
        <f t="shared" si="96"/>
        <v>19.920000000000002</v>
      </c>
      <c r="O158" s="14">
        <f t="shared" si="97"/>
        <v>24</v>
      </c>
      <c r="P158" s="166">
        <f t="shared" si="98"/>
        <v>2358</v>
      </c>
      <c r="Q158" s="166">
        <f t="shared" si="99"/>
        <v>39.299999999999997</v>
      </c>
      <c r="R158" s="542">
        <f>'Costs per Hr-Mn-Sc'!$F$8</f>
        <v>0.3597499999999999</v>
      </c>
      <c r="S158" s="417">
        <f t="shared" si="76"/>
        <v>17.672718749999994</v>
      </c>
      <c r="T158" s="137">
        <f>'Production Timings'!$D$12</f>
        <v>0.48566249999999983</v>
      </c>
      <c r="U158" s="138">
        <f>'Production Timings'!$D$6</f>
        <v>0.37773749999999989</v>
      </c>
      <c r="V158" s="412">
        <f>'Production Timings'!$D$10</f>
        <v>0.11991666666666663</v>
      </c>
      <c r="W158" s="648">
        <f t="shared" si="143"/>
        <v>18.656035416666658</v>
      </c>
      <c r="X158" s="14"/>
      <c r="Y158" s="634">
        <f t="shared" si="154"/>
        <v>0</v>
      </c>
      <c r="Z158" s="635">
        <f t="shared" si="152"/>
        <v>0</v>
      </c>
      <c r="AA158" s="628">
        <f t="shared" si="142"/>
        <v>0</v>
      </c>
      <c r="AB158" s="629">
        <f t="shared" si="151"/>
        <v>0</v>
      </c>
      <c r="AC158" s="629">
        <f t="shared" si="153"/>
        <v>18.656035416666658</v>
      </c>
      <c r="AD158" s="501">
        <v>1.25</v>
      </c>
      <c r="AE158" s="435">
        <v>1.5</v>
      </c>
      <c r="AF158" s="436">
        <v>1.75</v>
      </c>
      <c r="AG158" s="502">
        <f t="shared" si="155"/>
        <v>23.320044270833321</v>
      </c>
      <c r="AH158" s="437">
        <f t="shared" si="156"/>
        <v>27.984053124999988</v>
      </c>
      <c r="AI158" s="438">
        <f t="shared" si="157"/>
        <v>32.648061979166648</v>
      </c>
    </row>
    <row r="159" spans="2:35" x14ac:dyDescent="0.3">
      <c r="B159" s="14">
        <v>72</v>
      </c>
      <c r="C159" s="527">
        <v>1</v>
      </c>
      <c r="D159" s="149">
        <v>35000</v>
      </c>
      <c r="E159" s="165">
        <f>B159/C159</f>
        <v>72</v>
      </c>
      <c r="F159" s="165">
        <f>ROUNDUP(E159,0)</f>
        <v>72</v>
      </c>
      <c r="G159" s="529">
        <v>750</v>
      </c>
      <c r="H159" s="165">
        <f>D159/G159</f>
        <v>46.666666666666664</v>
      </c>
      <c r="I159" s="149">
        <v>10</v>
      </c>
      <c r="J159" s="14">
        <f>B159*0.5</f>
        <v>36</v>
      </c>
      <c r="K159" s="149">
        <v>5</v>
      </c>
      <c r="L159" s="14">
        <f>(K159*0.167)*F159</f>
        <v>60.120000000000005</v>
      </c>
      <c r="M159" s="149">
        <v>5</v>
      </c>
      <c r="N159" s="149">
        <f>(M159*E159)*0.083</f>
        <v>29.880000000000003</v>
      </c>
      <c r="O159" s="14">
        <f>(0.5*C159)*F159</f>
        <v>36</v>
      </c>
      <c r="P159" s="166">
        <f>(H159*F159)+(I159+J159+L159+N159+O159)</f>
        <v>3532</v>
      </c>
      <c r="Q159" s="166">
        <f>P159/60</f>
        <v>58.866666666666667</v>
      </c>
      <c r="R159" s="542">
        <f>'Costs per Hr-Mn-Sc'!$F$8</f>
        <v>0.3597499999999999</v>
      </c>
      <c r="S159" s="417">
        <f>(R159*P159)/B159</f>
        <v>17.647736111111108</v>
      </c>
      <c r="T159" s="137">
        <f>'Production Timings'!$D$12</f>
        <v>0.48566249999999983</v>
      </c>
      <c r="U159" s="138">
        <f>'Production Timings'!$D$6</f>
        <v>0.37773749999999989</v>
      </c>
      <c r="V159" s="412">
        <f>'Production Timings'!$D$10</f>
        <v>0.11991666666666663</v>
      </c>
      <c r="W159" s="648">
        <f t="shared" si="143"/>
        <v>18.631052777777771</v>
      </c>
      <c r="X159" s="14"/>
      <c r="Y159" s="634">
        <f t="shared" si="154"/>
        <v>0</v>
      </c>
      <c r="Z159" s="635">
        <f t="shared" si="152"/>
        <v>0</v>
      </c>
      <c r="AA159" s="628">
        <f t="shared" si="142"/>
        <v>0</v>
      </c>
      <c r="AB159" s="629">
        <f t="shared" ref="AB159:AB161" si="158">SUM(AA159)</f>
        <v>0</v>
      </c>
      <c r="AC159" s="629">
        <f t="shared" si="153"/>
        <v>18.631052777777771</v>
      </c>
      <c r="AD159" s="501">
        <v>1.25</v>
      </c>
      <c r="AE159" s="435">
        <v>1.5</v>
      </c>
      <c r="AF159" s="436">
        <v>1.75</v>
      </c>
      <c r="AG159" s="502">
        <f t="shared" si="155"/>
        <v>23.288815972222213</v>
      </c>
      <c r="AH159" s="437">
        <f t="shared" si="156"/>
        <v>27.946579166666659</v>
      </c>
      <c r="AI159" s="438">
        <f t="shared" si="157"/>
        <v>32.604342361111101</v>
      </c>
    </row>
    <row r="160" spans="2:35" x14ac:dyDescent="0.3">
      <c r="B160" s="14">
        <v>144</v>
      </c>
      <c r="C160" s="527">
        <v>1</v>
      </c>
      <c r="D160" s="149">
        <v>35000</v>
      </c>
      <c r="E160" s="165">
        <f t="shared" si="91"/>
        <v>144</v>
      </c>
      <c r="F160" s="165">
        <f t="shared" si="92"/>
        <v>144</v>
      </c>
      <c r="G160" s="529">
        <v>750</v>
      </c>
      <c r="H160" s="165">
        <f t="shared" si="93"/>
        <v>46.666666666666664</v>
      </c>
      <c r="I160" s="149">
        <v>10</v>
      </c>
      <c r="J160" s="14">
        <f t="shared" si="94"/>
        <v>72</v>
      </c>
      <c r="K160" s="149">
        <v>5</v>
      </c>
      <c r="L160" s="14">
        <f t="shared" si="95"/>
        <v>120.24000000000001</v>
      </c>
      <c r="M160" s="149">
        <v>5</v>
      </c>
      <c r="N160" s="149">
        <f t="shared" si="96"/>
        <v>59.760000000000005</v>
      </c>
      <c r="O160" s="14">
        <f t="shared" si="97"/>
        <v>72</v>
      </c>
      <c r="P160" s="166">
        <f t="shared" si="98"/>
        <v>7054</v>
      </c>
      <c r="Q160" s="166">
        <f t="shared" si="99"/>
        <v>117.56666666666666</v>
      </c>
      <c r="R160" s="542">
        <f>'Costs per Hr-Mn-Sc'!$F$8</f>
        <v>0.3597499999999999</v>
      </c>
      <c r="S160" s="417">
        <f t="shared" si="76"/>
        <v>17.622753472222215</v>
      </c>
      <c r="T160" s="137">
        <f>'Production Timings'!$D$12</f>
        <v>0.48566249999999983</v>
      </c>
      <c r="U160" s="138">
        <f>'Production Timings'!$D$6</f>
        <v>0.37773749999999989</v>
      </c>
      <c r="V160" s="412">
        <f>'Production Timings'!$D$10</f>
        <v>0.11991666666666663</v>
      </c>
      <c r="W160" s="648">
        <f t="shared" si="143"/>
        <v>18.606070138888878</v>
      </c>
      <c r="X160" s="14"/>
      <c r="Y160" s="634">
        <f t="shared" si="154"/>
        <v>0</v>
      </c>
      <c r="Z160" s="635">
        <f t="shared" si="152"/>
        <v>0</v>
      </c>
      <c r="AA160" s="628">
        <f t="shared" si="142"/>
        <v>0</v>
      </c>
      <c r="AB160" s="629">
        <f t="shared" si="158"/>
        <v>0</v>
      </c>
      <c r="AC160" s="629">
        <f t="shared" si="153"/>
        <v>18.606070138888878</v>
      </c>
      <c r="AD160" s="501">
        <v>1.25</v>
      </c>
      <c r="AE160" s="435">
        <v>1.5</v>
      </c>
      <c r="AF160" s="436">
        <v>1.75</v>
      </c>
      <c r="AG160" s="502">
        <f t="shared" si="155"/>
        <v>23.257587673611098</v>
      </c>
      <c r="AH160" s="437">
        <f t="shared" si="156"/>
        <v>27.909105208333315</v>
      </c>
      <c r="AI160" s="438">
        <f t="shared" si="157"/>
        <v>32.560622743055539</v>
      </c>
    </row>
    <row r="161" spans="2:35" x14ac:dyDescent="0.3">
      <c r="B161" s="14">
        <v>288</v>
      </c>
      <c r="C161" s="527">
        <v>1</v>
      </c>
      <c r="D161" s="149">
        <v>35000</v>
      </c>
      <c r="E161" s="165">
        <f>B161/C161</f>
        <v>288</v>
      </c>
      <c r="F161" s="165">
        <f>ROUNDUP(E161,0)</f>
        <v>288</v>
      </c>
      <c r="G161" s="529">
        <v>750</v>
      </c>
      <c r="H161" s="165">
        <f>D161/G161</f>
        <v>46.666666666666664</v>
      </c>
      <c r="I161" s="149">
        <v>10</v>
      </c>
      <c r="J161" s="14">
        <f>B161*0.5</f>
        <v>144</v>
      </c>
      <c r="K161" s="149">
        <v>5</v>
      </c>
      <c r="L161" s="14">
        <f>(K161*0.167)*F161</f>
        <v>240.48000000000002</v>
      </c>
      <c r="M161" s="149">
        <v>5</v>
      </c>
      <c r="N161" s="149">
        <f>(M161*E161)*0.083</f>
        <v>119.52000000000001</v>
      </c>
      <c r="O161" s="14">
        <f>(0.5*C161)*F161</f>
        <v>144</v>
      </c>
      <c r="P161" s="166">
        <f>(H161*F161)+(I161+J161+L161+N161+O161)</f>
        <v>14098</v>
      </c>
      <c r="Q161" s="166">
        <f>P161/60</f>
        <v>234.96666666666667</v>
      </c>
      <c r="R161" s="542">
        <f>'Costs per Hr-Mn-Sc'!$F$8</f>
        <v>0.3597499999999999</v>
      </c>
      <c r="S161" s="417">
        <f>(R161*P161)/B161</f>
        <v>17.610262152777771</v>
      </c>
      <c r="T161" s="137">
        <f>'Production Timings'!$D$12</f>
        <v>0.48566249999999983</v>
      </c>
      <c r="U161" s="138">
        <f>'Production Timings'!$D$6</f>
        <v>0.37773749999999989</v>
      </c>
      <c r="V161" s="412">
        <f>'Production Timings'!$D$10</f>
        <v>0.11991666666666663</v>
      </c>
      <c r="W161" s="648">
        <f t="shared" si="143"/>
        <v>18.593578819444435</v>
      </c>
      <c r="X161" s="14"/>
      <c r="Y161" s="634">
        <f t="shared" si="154"/>
        <v>0</v>
      </c>
      <c r="Z161" s="635">
        <f t="shared" si="152"/>
        <v>0</v>
      </c>
      <c r="AA161" s="628">
        <f t="shared" si="142"/>
        <v>0</v>
      </c>
      <c r="AB161" s="629">
        <f t="shared" si="158"/>
        <v>0</v>
      </c>
      <c r="AC161" s="629">
        <f t="shared" si="153"/>
        <v>18.593578819444435</v>
      </c>
      <c r="AD161" s="501">
        <v>1.25</v>
      </c>
      <c r="AE161" s="435">
        <v>1.5</v>
      </c>
      <c r="AF161" s="436">
        <v>1.75</v>
      </c>
      <c r="AG161" s="502">
        <f t="shared" si="155"/>
        <v>23.241973524305543</v>
      </c>
      <c r="AH161" s="437">
        <f t="shared" si="156"/>
        <v>27.890368229166654</v>
      </c>
      <c r="AI161" s="438">
        <f t="shared" si="157"/>
        <v>32.538762934027758</v>
      </c>
    </row>
    <row r="162" spans="2:35" x14ac:dyDescent="0.3">
      <c r="B162" s="422">
        <v>1</v>
      </c>
      <c r="C162" s="525">
        <v>1</v>
      </c>
      <c r="D162" s="422">
        <v>40000</v>
      </c>
      <c r="E162" s="424">
        <f t="shared" si="91"/>
        <v>1</v>
      </c>
      <c r="F162" s="424">
        <f t="shared" si="92"/>
        <v>1</v>
      </c>
      <c r="G162" s="528">
        <v>750</v>
      </c>
      <c r="H162" s="424">
        <f t="shared" si="93"/>
        <v>53.333333333333336</v>
      </c>
      <c r="I162" s="422">
        <v>10</v>
      </c>
      <c r="J162" s="422">
        <f t="shared" si="94"/>
        <v>0.5</v>
      </c>
      <c r="K162" s="422">
        <v>5</v>
      </c>
      <c r="L162" s="422">
        <f t="shared" si="95"/>
        <v>0.83500000000000008</v>
      </c>
      <c r="M162" s="422">
        <v>5</v>
      </c>
      <c r="N162" s="422">
        <f t="shared" si="96"/>
        <v>0.41500000000000004</v>
      </c>
      <c r="O162" s="422">
        <f t="shared" si="97"/>
        <v>0.5</v>
      </c>
      <c r="P162" s="426">
        <f t="shared" si="98"/>
        <v>65.583333333333343</v>
      </c>
      <c r="Q162" s="426">
        <f t="shared" si="99"/>
        <v>1.0930555555555557</v>
      </c>
      <c r="R162" s="544">
        <f>'Costs per Hr-Mn-Sc'!$F$8</f>
        <v>0.3597499999999999</v>
      </c>
      <c r="S162" s="427">
        <f t="shared" si="76"/>
        <v>23.593604166666665</v>
      </c>
      <c r="T162" s="428">
        <f>'Production Timings'!$D$12</f>
        <v>0.48566249999999983</v>
      </c>
      <c r="U162" s="429">
        <f>'Production Timings'!$D$6</f>
        <v>0.37773749999999989</v>
      </c>
      <c r="V162" s="422">
        <f>'Production Timings'!$D$10</f>
        <v>0.11991666666666663</v>
      </c>
      <c r="W162" s="434">
        <f t="shared" si="143"/>
        <v>24.576920833333329</v>
      </c>
      <c r="X162" s="156"/>
      <c r="Y162" s="161">
        <f>X162*Y$3</f>
        <v>0</v>
      </c>
      <c r="Z162" s="631">
        <f>X162*Z$3</f>
        <v>0</v>
      </c>
      <c r="AA162" s="632">
        <f t="shared" si="142"/>
        <v>0</v>
      </c>
      <c r="AB162" s="162">
        <f t="shared" ref="AB162:AB167" si="159">SUM(AA162)</f>
        <v>0</v>
      </c>
      <c r="AC162" s="162">
        <f>W162+AB162</f>
        <v>24.576920833333329</v>
      </c>
      <c r="AD162" s="649">
        <v>1.25</v>
      </c>
      <c r="AE162" s="649">
        <v>1.5</v>
      </c>
      <c r="AF162" s="652">
        <v>1.75</v>
      </c>
      <c r="AG162" s="651">
        <f>AC162*AD162</f>
        <v>30.721151041666662</v>
      </c>
      <c r="AH162" s="163">
        <f>AC162*AE162</f>
        <v>36.865381249999992</v>
      </c>
      <c r="AI162" s="163">
        <f>AC162*AF162</f>
        <v>43.009611458333325</v>
      </c>
    </row>
    <row r="163" spans="2:35" x14ac:dyDescent="0.3">
      <c r="B163" s="416">
        <v>2</v>
      </c>
      <c r="C163" s="526">
        <v>1</v>
      </c>
      <c r="D163" s="149">
        <v>40000</v>
      </c>
      <c r="E163" s="165">
        <f>B163/C163</f>
        <v>2</v>
      </c>
      <c r="F163" s="165">
        <f>ROUNDUP(E163,0)</f>
        <v>2</v>
      </c>
      <c r="G163" s="529">
        <v>750</v>
      </c>
      <c r="H163" s="165">
        <f>D163/G163</f>
        <v>53.333333333333336</v>
      </c>
      <c r="I163" s="149">
        <v>10</v>
      </c>
      <c r="J163" s="14">
        <f>B163*0.5</f>
        <v>1</v>
      </c>
      <c r="K163" s="149">
        <v>5</v>
      </c>
      <c r="L163" s="14">
        <f>(K163*0.167)*F163</f>
        <v>1.6700000000000002</v>
      </c>
      <c r="M163" s="149">
        <v>5</v>
      </c>
      <c r="N163" s="149">
        <f>(M163*E163)*0.083</f>
        <v>0.83000000000000007</v>
      </c>
      <c r="O163" s="14">
        <f>(0.5*C163)*F163</f>
        <v>1</v>
      </c>
      <c r="P163" s="166">
        <f>(H163*F163)+(I163+J163+L163+N163+O163)</f>
        <v>121.16666666666667</v>
      </c>
      <c r="Q163" s="166">
        <f>P163/60</f>
        <v>2.0194444444444444</v>
      </c>
      <c r="R163" s="542">
        <f>'Costs per Hr-Mn-Sc'!$F$8</f>
        <v>0.3597499999999999</v>
      </c>
      <c r="S163" s="417">
        <f>(R163*P163)/B163</f>
        <v>21.79485416666666</v>
      </c>
      <c r="T163" s="137">
        <f>'Production Timings'!$D$12</f>
        <v>0.48566249999999983</v>
      </c>
      <c r="U163" s="138">
        <f>'Production Timings'!$D$6</f>
        <v>0.37773749999999989</v>
      </c>
      <c r="V163" s="412">
        <f>'Production Timings'!$D$10</f>
        <v>0.11991666666666663</v>
      </c>
      <c r="W163" s="648">
        <f t="shared" si="143"/>
        <v>22.778170833333323</v>
      </c>
      <c r="X163" s="14"/>
      <c r="Y163" s="634">
        <f>X163*Y$3</f>
        <v>0</v>
      </c>
      <c r="Z163" s="635">
        <f>X163*Z$3</f>
        <v>0</v>
      </c>
      <c r="AA163" s="628">
        <f t="shared" si="142"/>
        <v>0</v>
      </c>
      <c r="AB163" s="629">
        <f t="shared" si="159"/>
        <v>0</v>
      </c>
      <c r="AC163" s="629">
        <f>W163+AB163</f>
        <v>22.778170833333323</v>
      </c>
      <c r="AD163" s="501">
        <v>1.25</v>
      </c>
      <c r="AE163" s="435">
        <v>1.5</v>
      </c>
      <c r="AF163" s="436">
        <v>1.75</v>
      </c>
      <c r="AG163" s="502">
        <f>AC163*AD163</f>
        <v>28.472713541666653</v>
      </c>
      <c r="AH163" s="437">
        <f>AC163*AE163</f>
        <v>34.167256249999987</v>
      </c>
      <c r="AI163" s="438">
        <f>AC163*AF163</f>
        <v>39.861798958333317</v>
      </c>
    </row>
    <row r="164" spans="2:35" x14ac:dyDescent="0.3">
      <c r="B164" s="149">
        <v>6</v>
      </c>
      <c r="C164" s="527">
        <v>1</v>
      </c>
      <c r="D164" s="149">
        <v>40000</v>
      </c>
      <c r="E164" s="165">
        <f t="shared" si="91"/>
        <v>6</v>
      </c>
      <c r="F164" s="165">
        <f t="shared" si="92"/>
        <v>6</v>
      </c>
      <c r="G164" s="529">
        <v>750</v>
      </c>
      <c r="H164" s="165">
        <f t="shared" si="93"/>
        <v>53.333333333333336</v>
      </c>
      <c r="I164" s="149">
        <v>10</v>
      </c>
      <c r="J164" s="14">
        <f t="shared" si="94"/>
        <v>3</v>
      </c>
      <c r="K164" s="149">
        <v>5</v>
      </c>
      <c r="L164" s="14">
        <f t="shared" si="95"/>
        <v>5.0100000000000007</v>
      </c>
      <c r="M164" s="149">
        <v>5</v>
      </c>
      <c r="N164" s="149">
        <f t="shared" si="96"/>
        <v>2.4900000000000002</v>
      </c>
      <c r="O164" s="14">
        <f t="shared" si="97"/>
        <v>3</v>
      </c>
      <c r="P164" s="166">
        <f t="shared" si="98"/>
        <v>343.5</v>
      </c>
      <c r="Q164" s="166">
        <f t="shared" si="99"/>
        <v>5.7249999999999996</v>
      </c>
      <c r="R164" s="542">
        <f>'Costs per Hr-Mn-Sc'!$F$8</f>
        <v>0.3597499999999999</v>
      </c>
      <c r="S164" s="417">
        <f t="shared" si="76"/>
        <v>20.595687499999993</v>
      </c>
      <c r="T164" s="137">
        <f>'Production Timings'!$D$12</f>
        <v>0.48566249999999983</v>
      </c>
      <c r="U164" s="138">
        <f>'Production Timings'!$D$6</f>
        <v>0.37773749999999989</v>
      </c>
      <c r="V164" s="412">
        <f>'Production Timings'!$D$10</f>
        <v>0.11991666666666663</v>
      </c>
      <c r="W164" s="648">
        <f t="shared" si="143"/>
        <v>21.579004166666657</v>
      </c>
      <c r="X164" s="14"/>
      <c r="Y164" s="634">
        <f>X164*Y$3</f>
        <v>0</v>
      </c>
      <c r="Z164" s="635">
        <f t="shared" ref="Z164:Z170" si="160">X164*Z$3</f>
        <v>0</v>
      </c>
      <c r="AA164" s="628">
        <f t="shared" si="142"/>
        <v>0</v>
      </c>
      <c r="AB164" s="629">
        <f t="shared" si="159"/>
        <v>0</v>
      </c>
      <c r="AC164" s="629">
        <f t="shared" ref="AC164:AC170" si="161">W164+AB164</f>
        <v>21.579004166666657</v>
      </c>
      <c r="AD164" s="501">
        <v>1.25</v>
      </c>
      <c r="AE164" s="435">
        <v>1.5</v>
      </c>
      <c r="AF164" s="436">
        <v>1.75</v>
      </c>
      <c r="AG164" s="502">
        <f>AC164*AD164</f>
        <v>26.973755208333323</v>
      </c>
      <c r="AH164" s="437">
        <f>AC164*AE164</f>
        <v>32.368506249999982</v>
      </c>
      <c r="AI164" s="438">
        <f>AC164*AF164</f>
        <v>37.763257291666648</v>
      </c>
    </row>
    <row r="165" spans="2:35" x14ac:dyDescent="0.3">
      <c r="B165" s="149">
        <v>12</v>
      </c>
      <c r="C165" s="527">
        <v>1</v>
      </c>
      <c r="D165" s="149">
        <v>40000</v>
      </c>
      <c r="E165" s="165">
        <f t="shared" si="91"/>
        <v>12</v>
      </c>
      <c r="F165" s="165">
        <f t="shared" si="92"/>
        <v>12</v>
      </c>
      <c r="G165" s="529">
        <v>750</v>
      </c>
      <c r="H165" s="165">
        <f t="shared" si="93"/>
        <v>53.333333333333336</v>
      </c>
      <c r="I165" s="149">
        <v>10</v>
      </c>
      <c r="J165" s="14">
        <f t="shared" si="94"/>
        <v>6</v>
      </c>
      <c r="K165" s="149">
        <v>5</v>
      </c>
      <c r="L165" s="14">
        <f t="shared" si="95"/>
        <v>10.020000000000001</v>
      </c>
      <c r="M165" s="149">
        <v>5</v>
      </c>
      <c r="N165" s="149">
        <f t="shared" si="96"/>
        <v>4.9800000000000004</v>
      </c>
      <c r="O165" s="14">
        <f t="shared" si="97"/>
        <v>6</v>
      </c>
      <c r="P165" s="166">
        <f t="shared" si="98"/>
        <v>677</v>
      </c>
      <c r="Q165" s="166">
        <f t="shared" si="99"/>
        <v>11.283333333333333</v>
      </c>
      <c r="R165" s="542">
        <f>'Costs per Hr-Mn-Sc'!$F$8</f>
        <v>0.3597499999999999</v>
      </c>
      <c r="S165" s="417">
        <f t="shared" ref="S165:S250" si="162">(R165*P165)/B165</f>
        <v>20.295895833333329</v>
      </c>
      <c r="T165" s="137">
        <f>'Production Timings'!$D$12</f>
        <v>0.48566249999999983</v>
      </c>
      <c r="U165" s="138">
        <f>'Production Timings'!$D$6</f>
        <v>0.37773749999999989</v>
      </c>
      <c r="V165" s="412">
        <f>'Production Timings'!$D$10</f>
        <v>0.11991666666666663</v>
      </c>
      <c r="W165" s="648">
        <f t="shared" si="143"/>
        <v>21.279212499999993</v>
      </c>
      <c r="X165" s="14"/>
      <c r="Y165" s="634">
        <f t="shared" ref="Y165:Y170" si="163">X165*Y$3</f>
        <v>0</v>
      </c>
      <c r="Z165" s="635">
        <f t="shared" si="160"/>
        <v>0</v>
      </c>
      <c r="AA165" s="628">
        <f t="shared" si="142"/>
        <v>0</v>
      </c>
      <c r="AB165" s="629">
        <f t="shared" si="159"/>
        <v>0</v>
      </c>
      <c r="AC165" s="629">
        <f t="shared" si="161"/>
        <v>21.279212499999993</v>
      </c>
      <c r="AD165" s="501">
        <v>1.25</v>
      </c>
      <c r="AE165" s="435">
        <v>1.5</v>
      </c>
      <c r="AF165" s="436">
        <v>1.75</v>
      </c>
      <c r="AG165" s="502">
        <f>AC165*AD165</f>
        <v>26.599015624999993</v>
      </c>
      <c r="AH165" s="437">
        <f>AC165*AE165</f>
        <v>31.918818749999989</v>
      </c>
      <c r="AI165" s="438">
        <f>AC165*AF165</f>
        <v>37.238621874999986</v>
      </c>
    </row>
    <row r="166" spans="2:35" x14ac:dyDescent="0.3">
      <c r="B166" s="149">
        <v>24</v>
      </c>
      <c r="C166" s="527">
        <v>1</v>
      </c>
      <c r="D166" s="149">
        <v>40000</v>
      </c>
      <c r="E166" s="165">
        <f t="shared" si="91"/>
        <v>24</v>
      </c>
      <c r="F166" s="165">
        <f t="shared" si="92"/>
        <v>24</v>
      </c>
      <c r="G166" s="529">
        <v>750</v>
      </c>
      <c r="H166" s="165">
        <f t="shared" si="93"/>
        <v>53.333333333333336</v>
      </c>
      <c r="I166" s="149">
        <v>10</v>
      </c>
      <c r="J166" s="14">
        <f t="shared" si="94"/>
        <v>12</v>
      </c>
      <c r="K166" s="149">
        <v>5</v>
      </c>
      <c r="L166" s="14">
        <f t="shared" si="95"/>
        <v>20.040000000000003</v>
      </c>
      <c r="M166" s="149">
        <v>5</v>
      </c>
      <c r="N166" s="149">
        <f t="shared" si="96"/>
        <v>9.9600000000000009</v>
      </c>
      <c r="O166" s="14">
        <f t="shared" si="97"/>
        <v>12</v>
      </c>
      <c r="P166" s="166">
        <f t="shared" si="98"/>
        <v>1344</v>
      </c>
      <c r="Q166" s="166">
        <f t="shared" si="99"/>
        <v>22.4</v>
      </c>
      <c r="R166" s="542">
        <f>'Costs per Hr-Mn-Sc'!$F$8</f>
        <v>0.3597499999999999</v>
      </c>
      <c r="S166" s="417">
        <f t="shared" si="162"/>
        <v>20.145999999999994</v>
      </c>
      <c r="T166" s="137">
        <f>'Production Timings'!$D$12</f>
        <v>0.48566249999999983</v>
      </c>
      <c r="U166" s="138">
        <f>'Production Timings'!$D$6</f>
        <v>0.37773749999999989</v>
      </c>
      <c r="V166" s="412">
        <f>'Production Timings'!$D$10</f>
        <v>0.11991666666666663</v>
      </c>
      <c r="W166" s="648">
        <f t="shared" si="143"/>
        <v>21.129316666666657</v>
      </c>
      <c r="X166" s="14"/>
      <c r="Y166" s="634">
        <f t="shared" si="163"/>
        <v>0</v>
      </c>
      <c r="Z166" s="635">
        <f t="shared" si="160"/>
        <v>0</v>
      </c>
      <c r="AA166" s="628">
        <f t="shared" si="142"/>
        <v>0</v>
      </c>
      <c r="AB166" s="629">
        <f t="shared" si="159"/>
        <v>0</v>
      </c>
      <c r="AC166" s="629">
        <f t="shared" si="161"/>
        <v>21.129316666666657</v>
      </c>
      <c r="AD166" s="501">
        <v>1.25</v>
      </c>
      <c r="AE166" s="435">
        <v>1.5</v>
      </c>
      <c r="AF166" s="436">
        <v>1.75</v>
      </c>
      <c r="AG166" s="502">
        <f t="shared" ref="AG166:AG170" si="164">AC166*AD166</f>
        <v>26.411645833333321</v>
      </c>
      <c r="AH166" s="437">
        <f t="shared" ref="AH166:AH170" si="165">AC166*AE166</f>
        <v>31.693974999999988</v>
      </c>
      <c r="AI166" s="438">
        <f t="shared" ref="AI166:AI170" si="166">AC166*AF166</f>
        <v>36.976304166666651</v>
      </c>
    </row>
    <row r="167" spans="2:35" x14ac:dyDescent="0.3">
      <c r="B167" s="149">
        <v>48</v>
      </c>
      <c r="C167" s="527">
        <v>1</v>
      </c>
      <c r="D167" s="149">
        <v>40000</v>
      </c>
      <c r="E167" s="165">
        <f t="shared" si="91"/>
        <v>48</v>
      </c>
      <c r="F167" s="165">
        <f t="shared" si="92"/>
        <v>48</v>
      </c>
      <c r="G167" s="529">
        <v>750</v>
      </c>
      <c r="H167" s="165">
        <f t="shared" si="93"/>
        <v>53.333333333333336</v>
      </c>
      <c r="I167" s="149">
        <v>10</v>
      </c>
      <c r="J167" s="14">
        <f t="shared" si="94"/>
        <v>24</v>
      </c>
      <c r="K167" s="149">
        <v>5</v>
      </c>
      <c r="L167" s="14">
        <f t="shared" si="95"/>
        <v>40.080000000000005</v>
      </c>
      <c r="M167" s="149">
        <v>5</v>
      </c>
      <c r="N167" s="149">
        <f t="shared" si="96"/>
        <v>19.920000000000002</v>
      </c>
      <c r="O167" s="14">
        <f t="shared" si="97"/>
        <v>24</v>
      </c>
      <c r="P167" s="166">
        <f t="shared" si="98"/>
        <v>2678</v>
      </c>
      <c r="Q167" s="166">
        <f t="shared" si="99"/>
        <v>44.633333333333333</v>
      </c>
      <c r="R167" s="542">
        <f>'Costs per Hr-Mn-Sc'!$F$8</f>
        <v>0.3597499999999999</v>
      </c>
      <c r="S167" s="417">
        <f t="shared" si="162"/>
        <v>20.071052083333328</v>
      </c>
      <c r="T167" s="137">
        <f>'Production Timings'!$D$12</f>
        <v>0.48566249999999983</v>
      </c>
      <c r="U167" s="138">
        <f>'Production Timings'!$D$6</f>
        <v>0.37773749999999989</v>
      </c>
      <c r="V167" s="412">
        <f>'Production Timings'!$D$10</f>
        <v>0.11991666666666663</v>
      </c>
      <c r="W167" s="648">
        <f t="shared" si="143"/>
        <v>21.054368749999991</v>
      </c>
      <c r="X167" s="14"/>
      <c r="Y167" s="634">
        <f t="shared" si="163"/>
        <v>0</v>
      </c>
      <c r="Z167" s="635">
        <f t="shared" si="160"/>
        <v>0</v>
      </c>
      <c r="AA167" s="628">
        <f t="shared" si="142"/>
        <v>0</v>
      </c>
      <c r="AB167" s="629">
        <f t="shared" si="159"/>
        <v>0</v>
      </c>
      <c r="AC167" s="629">
        <f t="shared" si="161"/>
        <v>21.054368749999991</v>
      </c>
      <c r="AD167" s="501">
        <v>1.25</v>
      </c>
      <c r="AE167" s="435">
        <v>1.5</v>
      </c>
      <c r="AF167" s="436">
        <v>1.75</v>
      </c>
      <c r="AG167" s="502">
        <f t="shared" si="164"/>
        <v>26.31796093749999</v>
      </c>
      <c r="AH167" s="437">
        <f t="shared" si="165"/>
        <v>31.581553124999985</v>
      </c>
      <c r="AI167" s="438">
        <f t="shared" si="166"/>
        <v>36.845145312499987</v>
      </c>
    </row>
    <row r="168" spans="2:35" x14ac:dyDescent="0.3">
      <c r="B168" s="14">
        <v>72</v>
      </c>
      <c r="C168" s="527">
        <v>1</v>
      </c>
      <c r="D168" s="149">
        <v>40000</v>
      </c>
      <c r="E168" s="165">
        <f>B168/C168</f>
        <v>72</v>
      </c>
      <c r="F168" s="165">
        <f>ROUNDUP(E168,0)</f>
        <v>72</v>
      </c>
      <c r="G168" s="529">
        <v>750</v>
      </c>
      <c r="H168" s="165">
        <f>D168/G168</f>
        <v>53.333333333333336</v>
      </c>
      <c r="I168" s="149">
        <v>10</v>
      </c>
      <c r="J168" s="14">
        <f>B168*0.5</f>
        <v>36</v>
      </c>
      <c r="K168" s="149">
        <v>5</v>
      </c>
      <c r="L168" s="14">
        <f>(K168*0.167)*F168</f>
        <v>60.120000000000005</v>
      </c>
      <c r="M168" s="149">
        <v>5</v>
      </c>
      <c r="N168" s="149">
        <f>(M168*E168)*0.083</f>
        <v>29.880000000000003</v>
      </c>
      <c r="O168" s="14">
        <f>(0.5*C168)*F168</f>
        <v>36</v>
      </c>
      <c r="P168" s="166">
        <f>(H168*F168)+(I168+J168+L168+N168+O168)</f>
        <v>4012</v>
      </c>
      <c r="Q168" s="166">
        <f>P168/60</f>
        <v>66.86666666666666</v>
      </c>
      <c r="R168" s="542">
        <f>'Costs per Hr-Mn-Sc'!$F$8</f>
        <v>0.3597499999999999</v>
      </c>
      <c r="S168" s="417">
        <f>(R168*P168)/B168</f>
        <v>20.046069444444438</v>
      </c>
      <c r="T168" s="137">
        <f>'Production Timings'!$D$12</f>
        <v>0.48566249999999983</v>
      </c>
      <c r="U168" s="138">
        <f>'Production Timings'!$D$6</f>
        <v>0.37773749999999989</v>
      </c>
      <c r="V168" s="412">
        <f>'Production Timings'!$D$10</f>
        <v>0.11991666666666663</v>
      </c>
      <c r="W168" s="648">
        <f t="shared" si="143"/>
        <v>21.029386111111101</v>
      </c>
      <c r="X168" s="14"/>
      <c r="Y168" s="634">
        <f t="shared" si="163"/>
        <v>0</v>
      </c>
      <c r="Z168" s="635">
        <f t="shared" si="160"/>
        <v>0</v>
      </c>
      <c r="AA168" s="628">
        <f t="shared" si="142"/>
        <v>0</v>
      </c>
      <c r="AB168" s="629">
        <f t="shared" ref="AB168:AB170" si="167">SUM(AA168)</f>
        <v>0</v>
      </c>
      <c r="AC168" s="629">
        <f t="shared" si="161"/>
        <v>21.029386111111101</v>
      </c>
      <c r="AD168" s="501">
        <v>1.25</v>
      </c>
      <c r="AE168" s="435">
        <v>1.5</v>
      </c>
      <c r="AF168" s="436">
        <v>1.75</v>
      </c>
      <c r="AG168" s="502">
        <f t="shared" si="164"/>
        <v>26.286732638888878</v>
      </c>
      <c r="AH168" s="437">
        <f t="shared" si="165"/>
        <v>31.544079166666652</v>
      </c>
      <c r="AI168" s="438">
        <f t="shared" si="166"/>
        <v>36.801425694444426</v>
      </c>
    </row>
    <row r="169" spans="2:35" x14ac:dyDescent="0.3">
      <c r="B169" s="14">
        <v>144</v>
      </c>
      <c r="C169" s="527">
        <v>1</v>
      </c>
      <c r="D169" s="149">
        <v>40000</v>
      </c>
      <c r="E169" s="165">
        <f t="shared" si="91"/>
        <v>144</v>
      </c>
      <c r="F169" s="165">
        <f t="shared" si="92"/>
        <v>144</v>
      </c>
      <c r="G169" s="529">
        <v>750</v>
      </c>
      <c r="H169" s="165">
        <f t="shared" si="93"/>
        <v>53.333333333333336</v>
      </c>
      <c r="I169" s="149">
        <v>10</v>
      </c>
      <c r="J169" s="14">
        <f t="shared" si="94"/>
        <v>72</v>
      </c>
      <c r="K169" s="149">
        <v>5</v>
      </c>
      <c r="L169" s="14">
        <f t="shared" si="95"/>
        <v>120.24000000000001</v>
      </c>
      <c r="M169" s="149">
        <v>5</v>
      </c>
      <c r="N169" s="149">
        <f t="shared" si="96"/>
        <v>59.760000000000005</v>
      </c>
      <c r="O169" s="14">
        <f t="shared" si="97"/>
        <v>72</v>
      </c>
      <c r="P169" s="166">
        <f t="shared" si="98"/>
        <v>8014</v>
      </c>
      <c r="Q169" s="166">
        <f t="shared" si="99"/>
        <v>133.56666666666666</v>
      </c>
      <c r="R169" s="542">
        <f>'Costs per Hr-Mn-Sc'!$F$8</f>
        <v>0.3597499999999999</v>
      </c>
      <c r="S169" s="417">
        <f t="shared" si="162"/>
        <v>20.021086805555552</v>
      </c>
      <c r="T169" s="137">
        <f>'Production Timings'!$D$12</f>
        <v>0.48566249999999983</v>
      </c>
      <c r="U169" s="138">
        <f>'Production Timings'!$D$6</f>
        <v>0.37773749999999989</v>
      </c>
      <c r="V169" s="412">
        <f>'Production Timings'!$D$10</f>
        <v>0.11991666666666663</v>
      </c>
      <c r="W169" s="648">
        <f t="shared" si="143"/>
        <v>21.004403472222215</v>
      </c>
      <c r="X169" s="14"/>
      <c r="Y169" s="634">
        <f t="shared" si="163"/>
        <v>0</v>
      </c>
      <c r="Z169" s="635">
        <f t="shared" si="160"/>
        <v>0</v>
      </c>
      <c r="AA169" s="628">
        <f t="shared" si="142"/>
        <v>0</v>
      </c>
      <c r="AB169" s="629">
        <f t="shared" si="167"/>
        <v>0</v>
      </c>
      <c r="AC169" s="629">
        <f t="shared" si="161"/>
        <v>21.004403472222215</v>
      </c>
      <c r="AD169" s="501">
        <v>1.25</v>
      </c>
      <c r="AE169" s="435">
        <v>1.5</v>
      </c>
      <c r="AF169" s="436">
        <v>1.75</v>
      </c>
      <c r="AG169" s="502">
        <f t="shared" si="164"/>
        <v>26.255504340277767</v>
      </c>
      <c r="AH169" s="437">
        <f t="shared" si="165"/>
        <v>31.506605208333323</v>
      </c>
      <c r="AI169" s="438">
        <f t="shared" si="166"/>
        <v>36.757706076388878</v>
      </c>
    </row>
    <row r="170" spans="2:35" x14ac:dyDescent="0.3">
      <c r="B170" s="14">
        <v>288</v>
      </c>
      <c r="C170" s="527">
        <v>1</v>
      </c>
      <c r="D170" s="149">
        <v>40000</v>
      </c>
      <c r="E170" s="165">
        <f>B170/C170</f>
        <v>288</v>
      </c>
      <c r="F170" s="165">
        <f>ROUNDUP(E170,0)</f>
        <v>288</v>
      </c>
      <c r="G170" s="529">
        <v>750</v>
      </c>
      <c r="H170" s="165">
        <f>D170/G170</f>
        <v>53.333333333333336</v>
      </c>
      <c r="I170" s="149">
        <v>10</v>
      </c>
      <c r="J170" s="14">
        <f>B170*0.5</f>
        <v>144</v>
      </c>
      <c r="K170" s="149">
        <v>5</v>
      </c>
      <c r="L170" s="14">
        <f>(K170*0.167)*F170</f>
        <v>240.48000000000002</v>
      </c>
      <c r="M170" s="149">
        <v>5</v>
      </c>
      <c r="N170" s="149">
        <f>(M170*E170)*0.083</f>
        <v>119.52000000000001</v>
      </c>
      <c r="O170" s="14">
        <f>(0.5*C170)*F170</f>
        <v>144</v>
      </c>
      <c r="P170" s="166">
        <f>(H170*F170)+(I170+J170+L170+N170+O170)</f>
        <v>16018</v>
      </c>
      <c r="Q170" s="166">
        <f>P170/60</f>
        <v>266.96666666666664</v>
      </c>
      <c r="R170" s="542">
        <f>'Costs per Hr-Mn-Sc'!$F$8</f>
        <v>0.3597499999999999</v>
      </c>
      <c r="S170" s="417">
        <f>(R170*P170)/B170</f>
        <v>20.008595486111105</v>
      </c>
      <c r="T170" s="137">
        <f>'Production Timings'!$D$12</f>
        <v>0.48566249999999983</v>
      </c>
      <c r="U170" s="138">
        <f>'Production Timings'!$D$6</f>
        <v>0.37773749999999989</v>
      </c>
      <c r="V170" s="412">
        <f>'Production Timings'!$D$10</f>
        <v>0.11991666666666663</v>
      </c>
      <c r="W170" s="648">
        <f t="shared" si="143"/>
        <v>20.991912152777768</v>
      </c>
      <c r="X170" s="14"/>
      <c r="Y170" s="634">
        <f t="shared" si="163"/>
        <v>0</v>
      </c>
      <c r="Z170" s="635">
        <f t="shared" si="160"/>
        <v>0</v>
      </c>
      <c r="AA170" s="628">
        <f t="shared" si="142"/>
        <v>0</v>
      </c>
      <c r="AB170" s="629">
        <f t="shared" si="167"/>
        <v>0</v>
      </c>
      <c r="AC170" s="629">
        <f t="shared" si="161"/>
        <v>20.991912152777768</v>
      </c>
      <c r="AD170" s="501">
        <v>1.25</v>
      </c>
      <c r="AE170" s="435">
        <v>1.5</v>
      </c>
      <c r="AF170" s="436">
        <v>1.75</v>
      </c>
      <c r="AG170" s="502">
        <f t="shared" si="164"/>
        <v>26.239890190972211</v>
      </c>
      <c r="AH170" s="437">
        <f t="shared" si="165"/>
        <v>31.487868229166651</v>
      </c>
      <c r="AI170" s="438">
        <f t="shared" si="166"/>
        <v>36.735846267361097</v>
      </c>
    </row>
    <row r="171" spans="2:35" x14ac:dyDescent="0.3">
      <c r="B171" s="422">
        <v>1</v>
      </c>
      <c r="C171" s="525">
        <v>1</v>
      </c>
      <c r="D171" s="422">
        <v>45000</v>
      </c>
      <c r="E171" s="424">
        <f t="shared" si="91"/>
        <v>1</v>
      </c>
      <c r="F171" s="424">
        <f t="shared" si="92"/>
        <v>1</v>
      </c>
      <c r="G171" s="528">
        <v>750</v>
      </c>
      <c r="H171" s="424">
        <f t="shared" si="93"/>
        <v>60</v>
      </c>
      <c r="I171" s="422">
        <v>10</v>
      </c>
      <c r="J171" s="422">
        <f t="shared" si="94"/>
        <v>0.5</v>
      </c>
      <c r="K171" s="422">
        <v>5</v>
      </c>
      <c r="L171" s="422">
        <f t="shared" si="95"/>
        <v>0.83500000000000008</v>
      </c>
      <c r="M171" s="422">
        <v>5</v>
      </c>
      <c r="N171" s="422">
        <f t="shared" si="96"/>
        <v>0.41500000000000004</v>
      </c>
      <c r="O171" s="422">
        <f t="shared" si="97"/>
        <v>0.5</v>
      </c>
      <c r="P171" s="426">
        <f t="shared" si="98"/>
        <v>72.25</v>
      </c>
      <c r="Q171" s="426">
        <f t="shared" si="99"/>
        <v>1.2041666666666666</v>
      </c>
      <c r="R171" s="544">
        <f>'Costs per Hr-Mn-Sc'!$F$8</f>
        <v>0.3597499999999999</v>
      </c>
      <c r="S171" s="427">
        <f t="shared" si="162"/>
        <v>25.991937499999992</v>
      </c>
      <c r="T171" s="428">
        <f>'Production Timings'!$D$12</f>
        <v>0.48566249999999983</v>
      </c>
      <c r="U171" s="429">
        <f>'Production Timings'!$D$6</f>
        <v>0.37773749999999989</v>
      </c>
      <c r="V171" s="422">
        <f>'Production Timings'!$D$10</f>
        <v>0.11991666666666663</v>
      </c>
      <c r="W171" s="434">
        <f t="shared" si="143"/>
        <v>26.975254166666655</v>
      </c>
      <c r="X171" s="156"/>
      <c r="Y171" s="161">
        <f>X171*Y$3</f>
        <v>0</v>
      </c>
      <c r="Z171" s="631">
        <f>X171*Z$3</f>
        <v>0</v>
      </c>
      <c r="AA171" s="632">
        <f t="shared" si="142"/>
        <v>0</v>
      </c>
      <c r="AB171" s="162">
        <f t="shared" ref="AB171:AB176" si="168">SUM(AA171)</f>
        <v>0</v>
      </c>
      <c r="AC171" s="162">
        <f>W171+AB171</f>
        <v>26.975254166666655</v>
      </c>
      <c r="AD171" s="649">
        <v>1.25</v>
      </c>
      <c r="AE171" s="649">
        <v>1.5</v>
      </c>
      <c r="AF171" s="652">
        <v>1.75</v>
      </c>
      <c r="AG171" s="651">
        <f>AC171*AD171</f>
        <v>33.71906770833332</v>
      </c>
      <c r="AH171" s="163">
        <f>AC171*AE171</f>
        <v>40.462881249999981</v>
      </c>
      <c r="AI171" s="163">
        <f>AC171*AF171</f>
        <v>47.206694791666649</v>
      </c>
    </row>
    <row r="172" spans="2:35" x14ac:dyDescent="0.3">
      <c r="B172" s="416">
        <v>2</v>
      </c>
      <c r="C172" s="526">
        <v>1</v>
      </c>
      <c r="D172" s="149">
        <v>45000</v>
      </c>
      <c r="E172" s="165">
        <f>B172/C172</f>
        <v>2</v>
      </c>
      <c r="F172" s="165">
        <f>ROUNDUP(E172,0)</f>
        <v>2</v>
      </c>
      <c r="G172" s="529">
        <v>750</v>
      </c>
      <c r="H172" s="165">
        <f>D172/G172</f>
        <v>60</v>
      </c>
      <c r="I172" s="149">
        <v>10</v>
      </c>
      <c r="J172" s="14">
        <f>B172*0.5</f>
        <v>1</v>
      </c>
      <c r="K172" s="149">
        <v>5</v>
      </c>
      <c r="L172" s="14">
        <f>(K172*0.167)*F172</f>
        <v>1.6700000000000002</v>
      </c>
      <c r="M172" s="149">
        <v>5</v>
      </c>
      <c r="N172" s="149">
        <f>(M172*E172)*0.083</f>
        <v>0.83000000000000007</v>
      </c>
      <c r="O172" s="14">
        <f>(0.5*C172)*F172</f>
        <v>1</v>
      </c>
      <c r="P172" s="166">
        <f>(H172*F172)+(I172+J172+L172+N172+O172)</f>
        <v>134.5</v>
      </c>
      <c r="Q172" s="166">
        <f>P172/60</f>
        <v>2.2416666666666667</v>
      </c>
      <c r="R172" s="542">
        <f>'Costs per Hr-Mn-Sc'!$F$8</f>
        <v>0.3597499999999999</v>
      </c>
      <c r="S172" s="417">
        <f>(R172*P172)/B172</f>
        <v>24.193187499999993</v>
      </c>
      <c r="T172" s="137">
        <f>'Production Timings'!$D$12</f>
        <v>0.48566249999999983</v>
      </c>
      <c r="U172" s="138">
        <f>'Production Timings'!$D$6</f>
        <v>0.37773749999999989</v>
      </c>
      <c r="V172" s="412">
        <f>'Production Timings'!$D$10</f>
        <v>0.11991666666666663</v>
      </c>
      <c r="W172" s="648">
        <f t="shared" si="143"/>
        <v>25.176504166666657</v>
      </c>
      <c r="X172" s="14"/>
      <c r="Y172" s="634">
        <f>X172*Y$3</f>
        <v>0</v>
      </c>
      <c r="Z172" s="635">
        <f>X172*Z$3</f>
        <v>0</v>
      </c>
      <c r="AA172" s="628">
        <f t="shared" si="142"/>
        <v>0</v>
      </c>
      <c r="AB172" s="629">
        <f t="shared" si="168"/>
        <v>0</v>
      </c>
      <c r="AC172" s="629">
        <f>W172+AB172</f>
        <v>25.176504166666657</v>
      </c>
      <c r="AD172" s="501">
        <v>1.25</v>
      </c>
      <c r="AE172" s="435">
        <v>1.5</v>
      </c>
      <c r="AF172" s="436">
        <v>1.75</v>
      </c>
      <c r="AG172" s="502">
        <f>AC172*AD172</f>
        <v>31.470630208333322</v>
      </c>
      <c r="AH172" s="437">
        <f>AC172*AE172</f>
        <v>37.764756249999984</v>
      </c>
      <c r="AI172" s="438">
        <f>AC172*AF172</f>
        <v>44.058882291666649</v>
      </c>
    </row>
    <row r="173" spans="2:35" x14ac:dyDescent="0.3">
      <c r="B173" s="149">
        <v>6</v>
      </c>
      <c r="C173" s="527">
        <v>1</v>
      </c>
      <c r="D173" s="149">
        <v>45000</v>
      </c>
      <c r="E173" s="165">
        <f t="shared" si="91"/>
        <v>6</v>
      </c>
      <c r="F173" s="165">
        <f t="shared" si="92"/>
        <v>6</v>
      </c>
      <c r="G173" s="529">
        <v>750</v>
      </c>
      <c r="H173" s="165">
        <f t="shared" si="93"/>
        <v>60</v>
      </c>
      <c r="I173" s="149">
        <v>10</v>
      </c>
      <c r="J173" s="14">
        <f t="shared" si="94"/>
        <v>3</v>
      </c>
      <c r="K173" s="149">
        <v>5</v>
      </c>
      <c r="L173" s="14">
        <f t="shared" si="95"/>
        <v>5.0100000000000007</v>
      </c>
      <c r="M173" s="149">
        <v>5</v>
      </c>
      <c r="N173" s="149">
        <f t="shared" si="96"/>
        <v>2.4900000000000002</v>
      </c>
      <c r="O173" s="14">
        <f t="shared" si="97"/>
        <v>3</v>
      </c>
      <c r="P173" s="166">
        <f t="shared" si="98"/>
        <v>383.5</v>
      </c>
      <c r="Q173" s="166">
        <f t="shared" si="99"/>
        <v>6.3916666666666666</v>
      </c>
      <c r="R173" s="542">
        <f>'Costs per Hr-Mn-Sc'!$F$8</f>
        <v>0.3597499999999999</v>
      </c>
      <c r="S173" s="417">
        <f t="shared" si="162"/>
        <v>22.994020833333327</v>
      </c>
      <c r="T173" s="137">
        <f>'Production Timings'!$D$12</f>
        <v>0.48566249999999983</v>
      </c>
      <c r="U173" s="138">
        <f>'Production Timings'!$D$6</f>
        <v>0.37773749999999989</v>
      </c>
      <c r="V173" s="412">
        <f>'Production Timings'!$D$10</f>
        <v>0.11991666666666663</v>
      </c>
      <c r="W173" s="648">
        <f t="shared" si="143"/>
        <v>23.97733749999999</v>
      </c>
      <c r="X173" s="14"/>
      <c r="Y173" s="634">
        <f>X173*Y$3</f>
        <v>0</v>
      </c>
      <c r="Z173" s="635">
        <f t="shared" ref="Z173:Z179" si="169">X173*Z$3</f>
        <v>0</v>
      </c>
      <c r="AA173" s="628">
        <f t="shared" si="142"/>
        <v>0</v>
      </c>
      <c r="AB173" s="629">
        <f t="shared" si="168"/>
        <v>0</v>
      </c>
      <c r="AC173" s="629">
        <f t="shared" ref="AC173:AC179" si="170">W173+AB173</f>
        <v>23.97733749999999</v>
      </c>
      <c r="AD173" s="501">
        <v>1.25</v>
      </c>
      <c r="AE173" s="435">
        <v>1.5</v>
      </c>
      <c r="AF173" s="436">
        <v>1.75</v>
      </c>
      <c r="AG173" s="502">
        <f>AC173*AD173</f>
        <v>29.971671874999988</v>
      </c>
      <c r="AH173" s="437">
        <f>AC173*AE173</f>
        <v>35.966006249999985</v>
      </c>
      <c r="AI173" s="438">
        <f>AC173*AF173</f>
        <v>41.960340624999986</v>
      </c>
    </row>
    <row r="174" spans="2:35" x14ac:dyDescent="0.3">
      <c r="B174" s="149">
        <v>12</v>
      </c>
      <c r="C174" s="527">
        <v>1</v>
      </c>
      <c r="D174" s="149">
        <v>45000</v>
      </c>
      <c r="E174" s="165">
        <f t="shared" si="91"/>
        <v>12</v>
      </c>
      <c r="F174" s="165">
        <f t="shared" si="92"/>
        <v>12</v>
      </c>
      <c r="G174" s="529">
        <v>750</v>
      </c>
      <c r="H174" s="165">
        <f t="shared" si="93"/>
        <v>60</v>
      </c>
      <c r="I174" s="149">
        <v>10</v>
      </c>
      <c r="J174" s="14">
        <f t="shared" si="94"/>
        <v>6</v>
      </c>
      <c r="K174" s="149">
        <v>5</v>
      </c>
      <c r="L174" s="14">
        <f t="shared" si="95"/>
        <v>10.020000000000001</v>
      </c>
      <c r="M174" s="149">
        <v>5</v>
      </c>
      <c r="N174" s="149">
        <f t="shared" si="96"/>
        <v>4.9800000000000004</v>
      </c>
      <c r="O174" s="14">
        <f t="shared" si="97"/>
        <v>6</v>
      </c>
      <c r="P174" s="166">
        <f t="shared" si="98"/>
        <v>757</v>
      </c>
      <c r="Q174" s="166">
        <f t="shared" si="99"/>
        <v>12.616666666666667</v>
      </c>
      <c r="R174" s="542">
        <f>'Costs per Hr-Mn-Sc'!$F$8</f>
        <v>0.3597499999999999</v>
      </c>
      <c r="S174" s="417">
        <f t="shared" si="162"/>
        <v>22.694229166666659</v>
      </c>
      <c r="T174" s="137">
        <f>'Production Timings'!$D$12</f>
        <v>0.48566249999999983</v>
      </c>
      <c r="U174" s="138">
        <f>'Production Timings'!$D$6</f>
        <v>0.37773749999999989</v>
      </c>
      <c r="V174" s="412">
        <f>'Production Timings'!$D$10</f>
        <v>0.11991666666666663</v>
      </c>
      <c r="W174" s="648">
        <f t="shared" si="143"/>
        <v>23.677545833333323</v>
      </c>
      <c r="X174" s="14"/>
      <c r="Y174" s="634">
        <f t="shared" ref="Y174:Y179" si="171">X174*Y$3</f>
        <v>0</v>
      </c>
      <c r="Z174" s="635">
        <f t="shared" si="169"/>
        <v>0</v>
      </c>
      <c r="AA174" s="628">
        <f t="shared" si="142"/>
        <v>0</v>
      </c>
      <c r="AB174" s="629">
        <f t="shared" si="168"/>
        <v>0</v>
      </c>
      <c r="AC174" s="629">
        <f t="shared" si="170"/>
        <v>23.677545833333323</v>
      </c>
      <c r="AD174" s="501">
        <v>1.25</v>
      </c>
      <c r="AE174" s="435">
        <v>1.5</v>
      </c>
      <c r="AF174" s="436">
        <v>1.75</v>
      </c>
      <c r="AG174" s="502">
        <f>AC174*AD174</f>
        <v>29.596932291666654</v>
      </c>
      <c r="AH174" s="437">
        <f>AC174*AE174</f>
        <v>35.516318749999982</v>
      </c>
      <c r="AI174" s="438">
        <f>AC174*AF174</f>
        <v>41.435705208333317</v>
      </c>
    </row>
    <row r="175" spans="2:35" x14ac:dyDescent="0.3">
      <c r="B175" s="149">
        <v>24</v>
      </c>
      <c r="C175" s="527">
        <v>1</v>
      </c>
      <c r="D175" s="149">
        <v>45000</v>
      </c>
      <c r="E175" s="165">
        <f t="shared" si="91"/>
        <v>24</v>
      </c>
      <c r="F175" s="165">
        <f t="shared" si="92"/>
        <v>24</v>
      </c>
      <c r="G175" s="529">
        <v>750</v>
      </c>
      <c r="H175" s="165">
        <f t="shared" si="93"/>
        <v>60</v>
      </c>
      <c r="I175" s="149">
        <v>10</v>
      </c>
      <c r="J175" s="14">
        <f t="shared" si="94"/>
        <v>12</v>
      </c>
      <c r="K175" s="149">
        <v>5</v>
      </c>
      <c r="L175" s="14">
        <f t="shared" si="95"/>
        <v>20.040000000000003</v>
      </c>
      <c r="M175" s="149">
        <v>5</v>
      </c>
      <c r="N175" s="149">
        <f t="shared" si="96"/>
        <v>9.9600000000000009</v>
      </c>
      <c r="O175" s="14">
        <f t="shared" si="97"/>
        <v>12</v>
      </c>
      <c r="P175" s="166">
        <f t="shared" si="98"/>
        <v>1504</v>
      </c>
      <c r="Q175" s="166">
        <f t="shared" si="99"/>
        <v>25.066666666666666</v>
      </c>
      <c r="R175" s="542">
        <f>'Costs per Hr-Mn-Sc'!$F$8</f>
        <v>0.3597499999999999</v>
      </c>
      <c r="S175" s="417">
        <f t="shared" si="162"/>
        <v>22.544333333333327</v>
      </c>
      <c r="T175" s="137">
        <f>'Production Timings'!$D$12</f>
        <v>0.48566249999999983</v>
      </c>
      <c r="U175" s="138">
        <f>'Production Timings'!$D$6</f>
        <v>0.37773749999999989</v>
      </c>
      <c r="V175" s="412">
        <f>'Production Timings'!$D$10</f>
        <v>0.11991666666666663</v>
      </c>
      <c r="W175" s="648">
        <f t="shared" si="143"/>
        <v>23.527649999999991</v>
      </c>
      <c r="X175" s="14"/>
      <c r="Y175" s="634">
        <f t="shared" si="171"/>
        <v>0</v>
      </c>
      <c r="Z175" s="635">
        <f t="shared" si="169"/>
        <v>0</v>
      </c>
      <c r="AA175" s="628">
        <f t="shared" si="142"/>
        <v>0</v>
      </c>
      <c r="AB175" s="629">
        <f t="shared" si="168"/>
        <v>0</v>
      </c>
      <c r="AC175" s="629">
        <f t="shared" si="170"/>
        <v>23.527649999999991</v>
      </c>
      <c r="AD175" s="501">
        <v>1.25</v>
      </c>
      <c r="AE175" s="435">
        <v>1.5</v>
      </c>
      <c r="AF175" s="436">
        <v>1.75</v>
      </c>
      <c r="AG175" s="502">
        <f t="shared" ref="AG175:AG179" si="172">AC175*AD175</f>
        <v>29.409562499999989</v>
      </c>
      <c r="AH175" s="437">
        <f t="shared" ref="AH175:AH179" si="173">AC175*AE175</f>
        <v>35.291474999999984</v>
      </c>
      <c r="AI175" s="438">
        <f t="shared" ref="AI175:AI179" si="174">AC175*AF175</f>
        <v>41.173387499999983</v>
      </c>
    </row>
    <row r="176" spans="2:35" x14ac:dyDescent="0.3">
      <c r="B176" s="149">
        <v>48</v>
      </c>
      <c r="C176" s="527">
        <v>1</v>
      </c>
      <c r="D176" s="149">
        <v>45000</v>
      </c>
      <c r="E176" s="165">
        <f t="shared" si="91"/>
        <v>48</v>
      </c>
      <c r="F176" s="165">
        <f t="shared" si="92"/>
        <v>48</v>
      </c>
      <c r="G176" s="529">
        <v>750</v>
      </c>
      <c r="H176" s="165">
        <f t="shared" si="93"/>
        <v>60</v>
      </c>
      <c r="I176" s="149">
        <v>10</v>
      </c>
      <c r="J176" s="14">
        <f t="shared" si="94"/>
        <v>24</v>
      </c>
      <c r="K176" s="149">
        <v>5</v>
      </c>
      <c r="L176" s="14">
        <f t="shared" si="95"/>
        <v>40.080000000000005</v>
      </c>
      <c r="M176" s="149">
        <v>5</v>
      </c>
      <c r="N176" s="149">
        <f t="shared" si="96"/>
        <v>19.920000000000002</v>
      </c>
      <c r="O176" s="14">
        <f t="shared" si="97"/>
        <v>24</v>
      </c>
      <c r="P176" s="166">
        <f t="shared" si="98"/>
        <v>2998</v>
      </c>
      <c r="Q176" s="166">
        <f t="shared" si="99"/>
        <v>49.966666666666669</v>
      </c>
      <c r="R176" s="542">
        <f>'Costs per Hr-Mn-Sc'!$F$8</f>
        <v>0.3597499999999999</v>
      </c>
      <c r="S176" s="417">
        <f t="shared" si="162"/>
        <v>22.469385416666658</v>
      </c>
      <c r="T176" s="137">
        <f>'Production Timings'!$D$12</f>
        <v>0.48566249999999983</v>
      </c>
      <c r="U176" s="138">
        <f>'Production Timings'!$D$6</f>
        <v>0.37773749999999989</v>
      </c>
      <c r="V176" s="412">
        <f>'Production Timings'!$D$10</f>
        <v>0.11991666666666663</v>
      </c>
      <c r="W176" s="648">
        <f t="shared" si="143"/>
        <v>23.452702083333321</v>
      </c>
      <c r="X176" s="14"/>
      <c r="Y176" s="634">
        <f t="shared" si="171"/>
        <v>0</v>
      </c>
      <c r="Z176" s="635">
        <f t="shared" si="169"/>
        <v>0</v>
      </c>
      <c r="AA176" s="628">
        <f t="shared" si="142"/>
        <v>0</v>
      </c>
      <c r="AB176" s="629">
        <f t="shared" si="168"/>
        <v>0</v>
      </c>
      <c r="AC176" s="629">
        <f t="shared" si="170"/>
        <v>23.452702083333321</v>
      </c>
      <c r="AD176" s="501">
        <v>1.25</v>
      </c>
      <c r="AE176" s="435">
        <v>1.5</v>
      </c>
      <c r="AF176" s="436">
        <v>1.75</v>
      </c>
      <c r="AG176" s="502">
        <f t="shared" si="172"/>
        <v>29.315877604166651</v>
      </c>
      <c r="AH176" s="437">
        <f t="shared" si="173"/>
        <v>35.179053124999982</v>
      </c>
      <c r="AI176" s="438">
        <f t="shared" si="174"/>
        <v>41.042228645833312</v>
      </c>
    </row>
    <row r="177" spans="2:35" x14ac:dyDescent="0.3">
      <c r="B177" s="14">
        <v>72</v>
      </c>
      <c r="C177" s="527">
        <v>1</v>
      </c>
      <c r="D177" s="149">
        <v>45000</v>
      </c>
      <c r="E177" s="165">
        <f>B177/C177</f>
        <v>72</v>
      </c>
      <c r="F177" s="165">
        <f>ROUNDUP(E177,0)</f>
        <v>72</v>
      </c>
      <c r="G177" s="529">
        <v>750</v>
      </c>
      <c r="H177" s="165">
        <f>D177/G177</f>
        <v>60</v>
      </c>
      <c r="I177" s="149">
        <v>10</v>
      </c>
      <c r="J177" s="14">
        <f>B177*0.5</f>
        <v>36</v>
      </c>
      <c r="K177" s="149">
        <v>5</v>
      </c>
      <c r="L177" s="14">
        <f>(K177*0.167)*F177</f>
        <v>60.120000000000005</v>
      </c>
      <c r="M177" s="149">
        <v>5</v>
      </c>
      <c r="N177" s="149">
        <f>(M177*E177)*0.083</f>
        <v>29.880000000000003</v>
      </c>
      <c r="O177" s="14">
        <f>(0.5*C177)*F177</f>
        <v>36</v>
      </c>
      <c r="P177" s="166">
        <f>(H177*F177)+(I177+J177+L177+N177+O177)</f>
        <v>4492</v>
      </c>
      <c r="Q177" s="166">
        <f>P177/60</f>
        <v>74.86666666666666</v>
      </c>
      <c r="R177" s="542">
        <f>'Costs per Hr-Mn-Sc'!$F$8</f>
        <v>0.3597499999999999</v>
      </c>
      <c r="S177" s="417">
        <f>(R177*P177)/B177</f>
        <v>22.444402777777771</v>
      </c>
      <c r="T177" s="137">
        <f>'Production Timings'!$D$12</f>
        <v>0.48566249999999983</v>
      </c>
      <c r="U177" s="138">
        <f>'Production Timings'!$D$6</f>
        <v>0.37773749999999989</v>
      </c>
      <c r="V177" s="412">
        <f>'Production Timings'!$D$10</f>
        <v>0.11991666666666663</v>
      </c>
      <c r="W177" s="648">
        <f t="shared" si="143"/>
        <v>23.427719444444435</v>
      </c>
      <c r="X177" s="14"/>
      <c r="Y177" s="634">
        <f t="shared" si="171"/>
        <v>0</v>
      </c>
      <c r="Z177" s="635">
        <f t="shared" si="169"/>
        <v>0</v>
      </c>
      <c r="AA177" s="628">
        <f t="shared" si="142"/>
        <v>0</v>
      </c>
      <c r="AB177" s="629">
        <f t="shared" ref="AB177:AB179" si="175">SUM(AA177)</f>
        <v>0</v>
      </c>
      <c r="AC177" s="629">
        <f t="shared" si="170"/>
        <v>23.427719444444435</v>
      </c>
      <c r="AD177" s="501">
        <v>1.25</v>
      </c>
      <c r="AE177" s="435">
        <v>1.5</v>
      </c>
      <c r="AF177" s="436">
        <v>1.75</v>
      </c>
      <c r="AG177" s="502">
        <f t="shared" si="172"/>
        <v>29.284649305555543</v>
      </c>
      <c r="AH177" s="437">
        <f t="shared" si="173"/>
        <v>35.141579166666652</v>
      </c>
      <c r="AI177" s="438">
        <f t="shared" si="174"/>
        <v>40.998509027777757</v>
      </c>
    </row>
    <row r="178" spans="2:35" x14ac:dyDescent="0.3">
      <c r="B178" s="14">
        <v>144</v>
      </c>
      <c r="C178" s="527">
        <v>1</v>
      </c>
      <c r="D178" s="149">
        <v>45000</v>
      </c>
      <c r="E178" s="165">
        <f t="shared" si="91"/>
        <v>144</v>
      </c>
      <c r="F178" s="165">
        <f t="shared" si="92"/>
        <v>144</v>
      </c>
      <c r="G178" s="529">
        <v>750</v>
      </c>
      <c r="H178" s="165">
        <f t="shared" si="93"/>
        <v>60</v>
      </c>
      <c r="I178" s="149">
        <v>10</v>
      </c>
      <c r="J178" s="14">
        <f t="shared" si="94"/>
        <v>72</v>
      </c>
      <c r="K178" s="149">
        <v>5</v>
      </c>
      <c r="L178" s="14">
        <f t="shared" si="95"/>
        <v>120.24000000000001</v>
      </c>
      <c r="M178" s="149">
        <v>5</v>
      </c>
      <c r="N178" s="149">
        <f t="shared" si="96"/>
        <v>59.760000000000005</v>
      </c>
      <c r="O178" s="14">
        <f t="shared" si="97"/>
        <v>72</v>
      </c>
      <c r="P178" s="166">
        <f t="shared" si="98"/>
        <v>8974</v>
      </c>
      <c r="Q178" s="166">
        <f t="shared" si="99"/>
        <v>149.56666666666666</v>
      </c>
      <c r="R178" s="542">
        <f>'Costs per Hr-Mn-Sc'!$F$8</f>
        <v>0.3597499999999999</v>
      </c>
      <c r="S178" s="417">
        <f t="shared" si="162"/>
        <v>22.419420138888881</v>
      </c>
      <c r="T178" s="137">
        <f>'Production Timings'!$D$12</f>
        <v>0.48566249999999983</v>
      </c>
      <c r="U178" s="138">
        <f>'Production Timings'!$D$6</f>
        <v>0.37773749999999989</v>
      </c>
      <c r="V178" s="412">
        <f>'Production Timings'!$D$10</f>
        <v>0.11991666666666663</v>
      </c>
      <c r="W178" s="648">
        <f t="shared" si="143"/>
        <v>23.402736805555545</v>
      </c>
      <c r="X178" s="14"/>
      <c r="Y178" s="634">
        <f t="shared" si="171"/>
        <v>0</v>
      </c>
      <c r="Z178" s="635">
        <f t="shared" si="169"/>
        <v>0</v>
      </c>
      <c r="AA178" s="628">
        <f t="shared" si="142"/>
        <v>0</v>
      </c>
      <c r="AB178" s="629">
        <f t="shared" si="175"/>
        <v>0</v>
      </c>
      <c r="AC178" s="629">
        <f t="shared" si="170"/>
        <v>23.402736805555545</v>
      </c>
      <c r="AD178" s="501">
        <v>1.25</v>
      </c>
      <c r="AE178" s="435">
        <v>1.5</v>
      </c>
      <c r="AF178" s="436">
        <v>1.75</v>
      </c>
      <c r="AG178" s="502">
        <f t="shared" si="172"/>
        <v>29.253421006944432</v>
      </c>
      <c r="AH178" s="437">
        <f t="shared" si="173"/>
        <v>35.104105208333316</v>
      </c>
      <c r="AI178" s="438">
        <f t="shared" si="174"/>
        <v>40.954789409722203</v>
      </c>
    </row>
    <row r="179" spans="2:35" x14ac:dyDescent="0.3">
      <c r="B179" s="14">
        <v>288</v>
      </c>
      <c r="C179" s="527">
        <v>1</v>
      </c>
      <c r="D179" s="149">
        <v>45000</v>
      </c>
      <c r="E179" s="165">
        <f>B179/C179</f>
        <v>288</v>
      </c>
      <c r="F179" s="165">
        <f>ROUNDUP(E179,0)</f>
        <v>288</v>
      </c>
      <c r="G179" s="529">
        <v>750</v>
      </c>
      <c r="H179" s="165">
        <f>D179/G179</f>
        <v>60</v>
      </c>
      <c r="I179" s="149">
        <v>10</v>
      </c>
      <c r="J179" s="14">
        <f>B179*0.5</f>
        <v>144</v>
      </c>
      <c r="K179" s="149">
        <v>5</v>
      </c>
      <c r="L179" s="14">
        <f>(K179*0.167)*F179</f>
        <v>240.48000000000002</v>
      </c>
      <c r="M179" s="149">
        <v>5</v>
      </c>
      <c r="N179" s="149">
        <f>(M179*E179)*0.083</f>
        <v>119.52000000000001</v>
      </c>
      <c r="O179" s="14">
        <f>(0.5*C179)*F179</f>
        <v>144</v>
      </c>
      <c r="P179" s="166">
        <f>(H179*F179)+(I179+J179+L179+N179+O179)</f>
        <v>17938</v>
      </c>
      <c r="Q179" s="166">
        <f>P179/60</f>
        <v>298.96666666666664</v>
      </c>
      <c r="R179" s="542">
        <f>'Costs per Hr-Mn-Sc'!$F$8</f>
        <v>0.3597499999999999</v>
      </c>
      <c r="S179" s="417">
        <f>(R179*P179)/B179</f>
        <v>22.406928819444438</v>
      </c>
      <c r="T179" s="137">
        <f>'Production Timings'!$D$12</f>
        <v>0.48566249999999983</v>
      </c>
      <c r="U179" s="138">
        <f>'Production Timings'!$D$6</f>
        <v>0.37773749999999989</v>
      </c>
      <c r="V179" s="412">
        <f>'Production Timings'!$D$10</f>
        <v>0.11991666666666663</v>
      </c>
      <c r="W179" s="648">
        <f t="shared" si="143"/>
        <v>23.390245486111102</v>
      </c>
      <c r="X179" s="14"/>
      <c r="Y179" s="634">
        <f t="shared" si="171"/>
        <v>0</v>
      </c>
      <c r="Z179" s="635">
        <f t="shared" si="169"/>
        <v>0</v>
      </c>
      <c r="AA179" s="628">
        <f t="shared" si="142"/>
        <v>0</v>
      </c>
      <c r="AB179" s="629">
        <f t="shared" si="175"/>
        <v>0</v>
      </c>
      <c r="AC179" s="629">
        <f t="shared" si="170"/>
        <v>23.390245486111102</v>
      </c>
      <c r="AD179" s="501">
        <v>1.25</v>
      </c>
      <c r="AE179" s="435">
        <v>1.5</v>
      </c>
      <c r="AF179" s="436">
        <v>1.75</v>
      </c>
      <c r="AG179" s="502">
        <f t="shared" si="172"/>
        <v>29.237806857638876</v>
      </c>
      <c r="AH179" s="437">
        <f t="shared" si="173"/>
        <v>35.085368229166654</v>
      </c>
      <c r="AI179" s="438">
        <f t="shared" si="174"/>
        <v>40.932929600694429</v>
      </c>
    </row>
    <row r="180" spans="2:35" x14ac:dyDescent="0.3">
      <c r="B180" s="422">
        <v>1</v>
      </c>
      <c r="C180" s="525">
        <v>1</v>
      </c>
      <c r="D180" s="422">
        <v>50000</v>
      </c>
      <c r="E180" s="424">
        <f t="shared" si="91"/>
        <v>1</v>
      </c>
      <c r="F180" s="424">
        <f t="shared" si="92"/>
        <v>1</v>
      </c>
      <c r="G180" s="528">
        <v>750</v>
      </c>
      <c r="H180" s="424">
        <f t="shared" si="93"/>
        <v>66.666666666666671</v>
      </c>
      <c r="I180" s="422">
        <v>10</v>
      </c>
      <c r="J180" s="422">
        <f t="shared" si="94"/>
        <v>0.5</v>
      </c>
      <c r="K180" s="422">
        <v>5</v>
      </c>
      <c r="L180" s="422">
        <f t="shared" si="95"/>
        <v>0.83500000000000008</v>
      </c>
      <c r="M180" s="422">
        <v>5</v>
      </c>
      <c r="N180" s="422">
        <f t="shared" si="96"/>
        <v>0.41500000000000004</v>
      </c>
      <c r="O180" s="422">
        <f t="shared" si="97"/>
        <v>0.5</v>
      </c>
      <c r="P180" s="426">
        <f t="shared" si="98"/>
        <v>78.916666666666671</v>
      </c>
      <c r="Q180" s="426">
        <f t="shared" si="99"/>
        <v>1.3152777777777778</v>
      </c>
      <c r="R180" s="544">
        <f>'Costs per Hr-Mn-Sc'!$F$8</f>
        <v>0.3597499999999999</v>
      </c>
      <c r="S180" s="427">
        <f t="shared" si="162"/>
        <v>28.390270833333329</v>
      </c>
      <c r="T180" s="428">
        <f>'Production Timings'!$D$12</f>
        <v>0.48566249999999983</v>
      </c>
      <c r="U180" s="429">
        <f>'Production Timings'!$D$6</f>
        <v>0.37773749999999989</v>
      </c>
      <c r="V180" s="422">
        <f>'Production Timings'!$D$10</f>
        <v>0.11991666666666663</v>
      </c>
      <c r="W180" s="434">
        <f t="shared" si="143"/>
        <v>29.373587499999992</v>
      </c>
      <c r="X180" s="156"/>
      <c r="Y180" s="161">
        <f>X180*Y$3</f>
        <v>0</v>
      </c>
      <c r="Z180" s="631">
        <f>X180*Z$3</f>
        <v>0</v>
      </c>
      <c r="AA180" s="632">
        <f t="shared" si="142"/>
        <v>0</v>
      </c>
      <c r="AB180" s="162">
        <f t="shared" ref="AB180:AB185" si="176">SUM(AA180)</f>
        <v>0</v>
      </c>
      <c r="AC180" s="162">
        <f>W180+AB180</f>
        <v>29.373587499999992</v>
      </c>
      <c r="AD180" s="649">
        <v>1.25</v>
      </c>
      <c r="AE180" s="649">
        <v>1.5</v>
      </c>
      <c r="AF180" s="652">
        <v>1.75</v>
      </c>
      <c r="AG180" s="651">
        <f>AC180*AD180</f>
        <v>36.716984374999988</v>
      </c>
      <c r="AH180" s="163">
        <f>AC180*AE180</f>
        <v>44.060381249999992</v>
      </c>
      <c r="AI180" s="163">
        <f>AC180*AF180</f>
        <v>51.403778124999988</v>
      </c>
    </row>
    <row r="181" spans="2:35" x14ac:dyDescent="0.3">
      <c r="B181" s="416">
        <v>2</v>
      </c>
      <c r="C181" s="526">
        <v>1</v>
      </c>
      <c r="D181" s="149">
        <v>50000</v>
      </c>
      <c r="E181" s="165">
        <f>B181/C181</f>
        <v>2</v>
      </c>
      <c r="F181" s="165">
        <f>ROUNDUP(E181,0)</f>
        <v>2</v>
      </c>
      <c r="G181" s="529">
        <v>750</v>
      </c>
      <c r="H181" s="165">
        <f>D181/G181</f>
        <v>66.666666666666671</v>
      </c>
      <c r="I181" s="149">
        <v>10</v>
      </c>
      <c r="J181" s="14">
        <f>B181*0.5</f>
        <v>1</v>
      </c>
      <c r="K181" s="149">
        <v>5</v>
      </c>
      <c r="L181" s="14">
        <f>(K181*0.167)*F181</f>
        <v>1.6700000000000002</v>
      </c>
      <c r="M181" s="149">
        <v>5</v>
      </c>
      <c r="N181" s="149">
        <f>(M181*E181)*0.083</f>
        <v>0.83000000000000007</v>
      </c>
      <c r="O181" s="14">
        <f>(0.5*C181)*F181</f>
        <v>1</v>
      </c>
      <c r="P181" s="166">
        <f>(H181*F181)+(I181+J181+L181+N181+O181)</f>
        <v>147.83333333333334</v>
      </c>
      <c r="Q181" s="166">
        <f>P181/60</f>
        <v>2.463888888888889</v>
      </c>
      <c r="R181" s="542">
        <f>'Costs per Hr-Mn-Sc'!$F$8</f>
        <v>0.3597499999999999</v>
      </c>
      <c r="S181" s="417">
        <f>(R181*P181)/B181</f>
        <v>26.591520833333327</v>
      </c>
      <c r="T181" s="137">
        <f>'Production Timings'!$D$12</f>
        <v>0.48566249999999983</v>
      </c>
      <c r="U181" s="138">
        <f>'Production Timings'!$D$6</f>
        <v>0.37773749999999989</v>
      </c>
      <c r="V181" s="412">
        <f>'Production Timings'!$D$10</f>
        <v>0.11991666666666663</v>
      </c>
      <c r="W181" s="648">
        <f t="shared" si="143"/>
        <v>27.57483749999999</v>
      </c>
      <c r="X181" s="14"/>
      <c r="Y181" s="634">
        <f>X181*Y$3</f>
        <v>0</v>
      </c>
      <c r="Z181" s="635">
        <f>X181*Z$3</f>
        <v>0</v>
      </c>
      <c r="AA181" s="628">
        <f t="shared" si="142"/>
        <v>0</v>
      </c>
      <c r="AB181" s="629">
        <f t="shared" si="176"/>
        <v>0</v>
      </c>
      <c r="AC181" s="629">
        <f>W181+AB181</f>
        <v>27.57483749999999</v>
      </c>
      <c r="AD181" s="501">
        <v>1.25</v>
      </c>
      <c r="AE181" s="435">
        <v>1.5</v>
      </c>
      <c r="AF181" s="436">
        <v>1.75</v>
      </c>
      <c r="AG181" s="502">
        <f>AC181*AD181</f>
        <v>34.468546874999987</v>
      </c>
      <c r="AH181" s="437">
        <f>AC181*AE181</f>
        <v>41.362256249999987</v>
      </c>
      <c r="AI181" s="438">
        <f>AC181*AF181</f>
        <v>48.25596562499998</v>
      </c>
    </row>
    <row r="182" spans="2:35" x14ac:dyDescent="0.3">
      <c r="B182" s="149">
        <v>6</v>
      </c>
      <c r="C182" s="527">
        <v>1</v>
      </c>
      <c r="D182" s="149">
        <v>50000</v>
      </c>
      <c r="E182" s="165">
        <f t="shared" si="91"/>
        <v>6</v>
      </c>
      <c r="F182" s="165">
        <f t="shared" si="92"/>
        <v>6</v>
      </c>
      <c r="G182" s="529">
        <v>750</v>
      </c>
      <c r="H182" s="165">
        <f t="shared" si="93"/>
        <v>66.666666666666671</v>
      </c>
      <c r="I182" s="149">
        <v>10</v>
      </c>
      <c r="J182" s="14">
        <f t="shared" si="94"/>
        <v>3</v>
      </c>
      <c r="K182" s="149">
        <v>5</v>
      </c>
      <c r="L182" s="14">
        <f t="shared" si="95"/>
        <v>5.0100000000000007</v>
      </c>
      <c r="M182" s="149">
        <v>5</v>
      </c>
      <c r="N182" s="149">
        <f t="shared" si="96"/>
        <v>2.4900000000000002</v>
      </c>
      <c r="O182" s="14">
        <f t="shared" si="97"/>
        <v>3</v>
      </c>
      <c r="P182" s="166">
        <f t="shared" si="98"/>
        <v>423.5</v>
      </c>
      <c r="Q182" s="166">
        <f t="shared" si="99"/>
        <v>7.0583333333333336</v>
      </c>
      <c r="R182" s="542">
        <f>'Costs per Hr-Mn-Sc'!$F$8</f>
        <v>0.3597499999999999</v>
      </c>
      <c r="S182" s="417">
        <f t="shared" si="162"/>
        <v>25.39235416666666</v>
      </c>
      <c r="T182" s="137">
        <f>'Production Timings'!$D$12</f>
        <v>0.48566249999999983</v>
      </c>
      <c r="U182" s="138">
        <f>'Production Timings'!$D$6</f>
        <v>0.37773749999999989</v>
      </c>
      <c r="V182" s="412">
        <f>'Production Timings'!$D$10</f>
        <v>0.11991666666666663</v>
      </c>
      <c r="W182" s="648">
        <f t="shared" si="143"/>
        <v>26.375670833333324</v>
      </c>
      <c r="X182" s="14"/>
      <c r="Y182" s="634">
        <f>X182*Y$3</f>
        <v>0</v>
      </c>
      <c r="Z182" s="635">
        <f t="shared" ref="Z182:Z188" si="177">X182*Z$3</f>
        <v>0</v>
      </c>
      <c r="AA182" s="628">
        <f t="shared" si="142"/>
        <v>0</v>
      </c>
      <c r="AB182" s="629">
        <f t="shared" si="176"/>
        <v>0</v>
      </c>
      <c r="AC182" s="629">
        <f t="shared" ref="AC182:AC188" si="178">W182+AB182</f>
        <v>26.375670833333324</v>
      </c>
      <c r="AD182" s="501">
        <v>1.25</v>
      </c>
      <c r="AE182" s="435">
        <v>1.5</v>
      </c>
      <c r="AF182" s="436">
        <v>1.75</v>
      </c>
      <c r="AG182" s="502">
        <f>AC182*AD182</f>
        <v>32.969588541666653</v>
      </c>
      <c r="AH182" s="437">
        <f>AC182*AE182</f>
        <v>39.563506249999989</v>
      </c>
      <c r="AI182" s="438">
        <f>AC182*AF182</f>
        <v>46.157423958333318</v>
      </c>
    </row>
    <row r="183" spans="2:35" x14ac:dyDescent="0.3">
      <c r="B183" s="149">
        <v>12</v>
      </c>
      <c r="C183" s="527">
        <v>1</v>
      </c>
      <c r="D183" s="149">
        <v>50000</v>
      </c>
      <c r="E183" s="165">
        <f t="shared" si="91"/>
        <v>12</v>
      </c>
      <c r="F183" s="165">
        <f t="shared" si="92"/>
        <v>12</v>
      </c>
      <c r="G183" s="529">
        <v>750</v>
      </c>
      <c r="H183" s="165">
        <f t="shared" si="93"/>
        <v>66.666666666666671</v>
      </c>
      <c r="I183" s="149">
        <v>10</v>
      </c>
      <c r="J183" s="14">
        <f t="shared" si="94"/>
        <v>6</v>
      </c>
      <c r="K183" s="149">
        <v>5</v>
      </c>
      <c r="L183" s="14">
        <f t="shared" si="95"/>
        <v>10.020000000000001</v>
      </c>
      <c r="M183" s="149">
        <v>5</v>
      </c>
      <c r="N183" s="149">
        <f t="shared" si="96"/>
        <v>4.9800000000000004</v>
      </c>
      <c r="O183" s="14">
        <f t="shared" si="97"/>
        <v>6</v>
      </c>
      <c r="P183" s="166">
        <f t="shared" si="98"/>
        <v>837</v>
      </c>
      <c r="Q183" s="166">
        <f t="shared" si="99"/>
        <v>13.95</v>
      </c>
      <c r="R183" s="542">
        <f>'Costs per Hr-Mn-Sc'!$F$8</f>
        <v>0.3597499999999999</v>
      </c>
      <c r="S183" s="417">
        <f t="shared" si="162"/>
        <v>25.092562499999996</v>
      </c>
      <c r="T183" s="137">
        <f>'Production Timings'!$D$12</f>
        <v>0.48566249999999983</v>
      </c>
      <c r="U183" s="138">
        <f>'Production Timings'!$D$6</f>
        <v>0.37773749999999989</v>
      </c>
      <c r="V183" s="412">
        <f>'Production Timings'!$D$10</f>
        <v>0.11991666666666663</v>
      </c>
      <c r="W183" s="648">
        <f t="shared" si="143"/>
        <v>26.07587916666666</v>
      </c>
      <c r="X183" s="14"/>
      <c r="Y183" s="634">
        <f t="shared" ref="Y183:Y188" si="179">X183*Y$3</f>
        <v>0</v>
      </c>
      <c r="Z183" s="635">
        <f t="shared" si="177"/>
        <v>0</v>
      </c>
      <c r="AA183" s="628">
        <f t="shared" si="142"/>
        <v>0</v>
      </c>
      <c r="AB183" s="629">
        <f t="shared" si="176"/>
        <v>0</v>
      </c>
      <c r="AC183" s="629">
        <f t="shared" si="178"/>
        <v>26.07587916666666</v>
      </c>
      <c r="AD183" s="501">
        <v>1.25</v>
      </c>
      <c r="AE183" s="435">
        <v>1.5</v>
      </c>
      <c r="AF183" s="436">
        <v>1.75</v>
      </c>
      <c r="AG183" s="502">
        <f>AC183*AD183</f>
        <v>32.594848958333323</v>
      </c>
      <c r="AH183" s="437">
        <f>AC183*AE183</f>
        <v>39.113818749999993</v>
      </c>
      <c r="AI183" s="438">
        <f>AC183*AF183</f>
        <v>45.632788541666656</v>
      </c>
    </row>
    <row r="184" spans="2:35" x14ac:dyDescent="0.3">
      <c r="B184" s="149">
        <v>24</v>
      </c>
      <c r="C184" s="527">
        <v>1</v>
      </c>
      <c r="D184" s="149">
        <v>50000</v>
      </c>
      <c r="E184" s="165">
        <f t="shared" si="91"/>
        <v>24</v>
      </c>
      <c r="F184" s="165">
        <f t="shared" si="92"/>
        <v>24</v>
      </c>
      <c r="G184" s="529">
        <v>750</v>
      </c>
      <c r="H184" s="165">
        <f t="shared" si="93"/>
        <v>66.666666666666671</v>
      </c>
      <c r="I184" s="149">
        <v>10</v>
      </c>
      <c r="J184" s="14">
        <f t="shared" si="94"/>
        <v>12</v>
      </c>
      <c r="K184" s="149">
        <v>5</v>
      </c>
      <c r="L184" s="14">
        <f t="shared" si="95"/>
        <v>20.040000000000003</v>
      </c>
      <c r="M184" s="149">
        <v>5</v>
      </c>
      <c r="N184" s="149">
        <f t="shared" si="96"/>
        <v>9.9600000000000009</v>
      </c>
      <c r="O184" s="14">
        <f t="shared" si="97"/>
        <v>12</v>
      </c>
      <c r="P184" s="166">
        <f t="shared" si="98"/>
        <v>1664</v>
      </c>
      <c r="Q184" s="166">
        <f t="shared" si="99"/>
        <v>27.733333333333334</v>
      </c>
      <c r="R184" s="542">
        <f>'Costs per Hr-Mn-Sc'!$F$8</f>
        <v>0.3597499999999999</v>
      </c>
      <c r="S184" s="417">
        <f t="shared" si="162"/>
        <v>24.942666666666657</v>
      </c>
      <c r="T184" s="137">
        <f>'Production Timings'!$D$12</f>
        <v>0.48566249999999983</v>
      </c>
      <c r="U184" s="138">
        <f>'Production Timings'!$D$6</f>
        <v>0.37773749999999989</v>
      </c>
      <c r="V184" s="412">
        <f>'Production Timings'!$D$10</f>
        <v>0.11991666666666663</v>
      </c>
      <c r="W184" s="648">
        <f t="shared" si="143"/>
        <v>25.925983333333321</v>
      </c>
      <c r="X184" s="14"/>
      <c r="Y184" s="634">
        <f t="shared" si="179"/>
        <v>0</v>
      </c>
      <c r="Z184" s="635">
        <f t="shared" si="177"/>
        <v>0</v>
      </c>
      <c r="AA184" s="628">
        <f t="shared" si="142"/>
        <v>0</v>
      </c>
      <c r="AB184" s="629">
        <f t="shared" si="176"/>
        <v>0</v>
      </c>
      <c r="AC184" s="629">
        <f t="shared" si="178"/>
        <v>25.925983333333321</v>
      </c>
      <c r="AD184" s="501">
        <v>1.25</v>
      </c>
      <c r="AE184" s="435">
        <v>1.5</v>
      </c>
      <c r="AF184" s="436">
        <v>1.75</v>
      </c>
      <c r="AG184" s="502">
        <f t="shared" ref="AG184:AG188" si="180">AC184*AD184</f>
        <v>32.407479166666647</v>
      </c>
      <c r="AH184" s="437">
        <f t="shared" ref="AH184:AH188" si="181">AC184*AE184</f>
        <v>38.888974999999981</v>
      </c>
      <c r="AI184" s="438">
        <f t="shared" ref="AI184:AI188" si="182">AC184*AF184</f>
        <v>45.370470833333314</v>
      </c>
    </row>
    <row r="185" spans="2:35" x14ac:dyDescent="0.3">
      <c r="B185" s="149">
        <v>48</v>
      </c>
      <c r="C185" s="527">
        <v>1</v>
      </c>
      <c r="D185" s="149">
        <v>50000</v>
      </c>
      <c r="E185" s="165">
        <f t="shared" si="91"/>
        <v>48</v>
      </c>
      <c r="F185" s="165">
        <f t="shared" si="92"/>
        <v>48</v>
      </c>
      <c r="G185" s="529">
        <v>750</v>
      </c>
      <c r="H185" s="165">
        <f t="shared" si="93"/>
        <v>66.666666666666671</v>
      </c>
      <c r="I185" s="149">
        <v>10</v>
      </c>
      <c r="J185" s="14">
        <f t="shared" si="94"/>
        <v>24</v>
      </c>
      <c r="K185" s="149">
        <v>5</v>
      </c>
      <c r="L185" s="14">
        <f t="shared" si="95"/>
        <v>40.080000000000005</v>
      </c>
      <c r="M185" s="149">
        <v>5</v>
      </c>
      <c r="N185" s="149">
        <f t="shared" si="96"/>
        <v>19.920000000000002</v>
      </c>
      <c r="O185" s="14">
        <f t="shared" si="97"/>
        <v>24</v>
      </c>
      <c r="P185" s="166">
        <f t="shared" si="98"/>
        <v>3318</v>
      </c>
      <c r="Q185" s="166">
        <f t="shared" si="99"/>
        <v>55.3</v>
      </c>
      <c r="R185" s="542">
        <f>'Costs per Hr-Mn-Sc'!$F$8</f>
        <v>0.3597499999999999</v>
      </c>
      <c r="S185" s="417">
        <f t="shared" si="162"/>
        <v>24.867718749999995</v>
      </c>
      <c r="T185" s="137">
        <f>'Production Timings'!$D$12</f>
        <v>0.48566249999999983</v>
      </c>
      <c r="U185" s="138">
        <f>'Production Timings'!$D$6</f>
        <v>0.37773749999999989</v>
      </c>
      <c r="V185" s="412">
        <f>'Production Timings'!$D$10</f>
        <v>0.11991666666666663</v>
      </c>
      <c r="W185" s="648">
        <f t="shared" si="143"/>
        <v>25.851035416666658</v>
      </c>
      <c r="X185" s="14"/>
      <c r="Y185" s="634">
        <f t="shared" si="179"/>
        <v>0</v>
      </c>
      <c r="Z185" s="635">
        <f t="shared" si="177"/>
        <v>0</v>
      </c>
      <c r="AA185" s="628">
        <f t="shared" si="142"/>
        <v>0</v>
      </c>
      <c r="AB185" s="629">
        <f t="shared" si="176"/>
        <v>0</v>
      </c>
      <c r="AC185" s="629">
        <f t="shared" si="178"/>
        <v>25.851035416666658</v>
      </c>
      <c r="AD185" s="501">
        <v>1.25</v>
      </c>
      <c r="AE185" s="435">
        <v>1.5</v>
      </c>
      <c r="AF185" s="436">
        <v>1.75</v>
      </c>
      <c r="AG185" s="502">
        <f t="shared" si="180"/>
        <v>32.31379427083332</v>
      </c>
      <c r="AH185" s="437">
        <f t="shared" si="181"/>
        <v>38.776553124999985</v>
      </c>
      <c r="AI185" s="438">
        <f t="shared" si="182"/>
        <v>45.239311979166651</v>
      </c>
    </row>
    <row r="186" spans="2:35" x14ac:dyDescent="0.3">
      <c r="B186" s="14">
        <v>72</v>
      </c>
      <c r="C186" s="527">
        <v>1</v>
      </c>
      <c r="D186" s="149">
        <v>50000</v>
      </c>
      <c r="E186" s="165">
        <f>B186/C186</f>
        <v>72</v>
      </c>
      <c r="F186" s="165">
        <f>ROUNDUP(E186,0)</f>
        <v>72</v>
      </c>
      <c r="G186" s="529">
        <v>750</v>
      </c>
      <c r="H186" s="165">
        <f>D186/G186</f>
        <v>66.666666666666671</v>
      </c>
      <c r="I186" s="149">
        <v>10</v>
      </c>
      <c r="J186" s="14">
        <f>B186*0.5</f>
        <v>36</v>
      </c>
      <c r="K186" s="149">
        <v>5</v>
      </c>
      <c r="L186" s="14">
        <f>(K186*0.167)*F186</f>
        <v>60.120000000000005</v>
      </c>
      <c r="M186" s="149">
        <v>5</v>
      </c>
      <c r="N186" s="149">
        <f>(M186*E186)*0.083</f>
        <v>29.880000000000003</v>
      </c>
      <c r="O186" s="14">
        <f>(0.5*C186)*F186</f>
        <v>36</v>
      </c>
      <c r="P186" s="166">
        <f>(H186*F186)+(I186+J186+L186+N186+O186)</f>
        <v>4972</v>
      </c>
      <c r="Q186" s="166">
        <f>P186/60</f>
        <v>82.86666666666666</v>
      </c>
      <c r="R186" s="542">
        <f>'Costs per Hr-Mn-Sc'!$F$8</f>
        <v>0.3597499999999999</v>
      </c>
      <c r="S186" s="417">
        <f>(R186*P186)/B186</f>
        <v>24.842736111111105</v>
      </c>
      <c r="T186" s="137">
        <f>'Production Timings'!$D$12</f>
        <v>0.48566249999999983</v>
      </c>
      <c r="U186" s="138">
        <f>'Production Timings'!$D$6</f>
        <v>0.37773749999999989</v>
      </c>
      <c r="V186" s="412">
        <f>'Production Timings'!$D$10</f>
        <v>0.11991666666666663</v>
      </c>
      <c r="W186" s="648">
        <f t="shared" si="143"/>
        <v>25.826052777777768</v>
      </c>
      <c r="X186" s="14"/>
      <c r="Y186" s="634">
        <f t="shared" si="179"/>
        <v>0</v>
      </c>
      <c r="Z186" s="635">
        <f t="shared" si="177"/>
        <v>0</v>
      </c>
      <c r="AA186" s="628">
        <f t="shared" si="142"/>
        <v>0</v>
      </c>
      <c r="AB186" s="629">
        <f t="shared" ref="AB186:AB188" si="183">SUM(AA186)</f>
        <v>0</v>
      </c>
      <c r="AC186" s="629">
        <f t="shared" si="178"/>
        <v>25.826052777777768</v>
      </c>
      <c r="AD186" s="501">
        <v>1.25</v>
      </c>
      <c r="AE186" s="435">
        <v>1.5</v>
      </c>
      <c r="AF186" s="436">
        <v>1.75</v>
      </c>
      <c r="AG186" s="502">
        <f t="shared" si="180"/>
        <v>32.282565972222208</v>
      </c>
      <c r="AH186" s="437">
        <f t="shared" si="181"/>
        <v>38.739079166666656</v>
      </c>
      <c r="AI186" s="438">
        <f t="shared" si="182"/>
        <v>45.195592361111096</v>
      </c>
    </row>
    <row r="187" spans="2:35" x14ac:dyDescent="0.3">
      <c r="B187" s="14">
        <v>144</v>
      </c>
      <c r="C187" s="527">
        <v>1</v>
      </c>
      <c r="D187" s="149">
        <v>50000</v>
      </c>
      <c r="E187" s="165">
        <f t="shared" si="91"/>
        <v>144</v>
      </c>
      <c r="F187" s="165">
        <f t="shared" si="92"/>
        <v>144</v>
      </c>
      <c r="G187" s="529">
        <v>750</v>
      </c>
      <c r="H187" s="165">
        <f t="shared" si="93"/>
        <v>66.666666666666671</v>
      </c>
      <c r="I187" s="149">
        <v>10</v>
      </c>
      <c r="J187" s="14">
        <f t="shared" si="94"/>
        <v>72</v>
      </c>
      <c r="K187" s="149">
        <v>5</v>
      </c>
      <c r="L187" s="14">
        <f t="shared" si="95"/>
        <v>120.24000000000001</v>
      </c>
      <c r="M187" s="149">
        <v>5</v>
      </c>
      <c r="N187" s="149">
        <f t="shared" si="96"/>
        <v>59.760000000000005</v>
      </c>
      <c r="O187" s="14">
        <f t="shared" si="97"/>
        <v>72</v>
      </c>
      <c r="P187" s="166">
        <f t="shared" si="98"/>
        <v>9934</v>
      </c>
      <c r="Q187" s="166">
        <f t="shared" si="99"/>
        <v>165.56666666666666</v>
      </c>
      <c r="R187" s="542">
        <f>'Costs per Hr-Mn-Sc'!$F$8</f>
        <v>0.3597499999999999</v>
      </c>
      <c r="S187" s="417">
        <f t="shared" si="162"/>
        <v>24.817753472222215</v>
      </c>
      <c r="T187" s="137">
        <f>'Production Timings'!$D$12</f>
        <v>0.48566249999999983</v>
      </c>
      <c r="U187" s="138">
        <f>'Production Timings'!$D$6</f>
        <v>0.37773749999999989</v>
      </c>
      <c r="V187" s="412">
        <f>'Production Timings'!$D$10</f>
        <v>0.11991666666666663</v>
      </c>
      <c r="W187" s="648">
        <f t="shared" si="143"/>
        <v>25.801070138888878</v>
      </c>
      <c r="X187" s="14"/>
      <c r="Y187" s="634">
        <f t="shared" si="179"/>
        <v>0</v>
      </c>
      <c r="Z187" s="635">
        <f t="shared" si="177"/>
        <v>0</v>
      </c>
      <c r="AA187" s="628">
        <f t="shared" si="142"/>
        <v>0</v>
      </c>
      <c r="AB187" s="629">
        <f t="shared" si="183"/>
        <v>0</v>
      </c>
      <c r="AC187" s="629">
        <f t="shared" si="178"/>
        <v>25.801070138888878</v>
      </c>
      <c r="AD187" s="501">
        <v>1.25</v>
      </c>
      <c r="AE187" s="435">
        <v>1.5</v>
      </c>
      <c r="AF187" s="436">
        <v>1.75</v>
      </c>
      <c r="AG187" s="502">
        <f t="shared" si="180"/>
        <v>32.251337673611097</v>
      </c>
      <c r="AH187" s="437">
        <f t="shared" si="181"/>
        <v>38.701605208333319</v>
      </c>
      <c r="AI187" s="438">
        <f t="shared" si="182"/>
        <v>45.151872743055534</v>
      </c>
    </row>
    <row r="188" spans="2:35" x14ac:dyDescent="0.3">
      <c r="B188" s="14">
        <v>288</v>
      </c>
      <c r="C188" s="527">
        <v>1</v>
      </c>
      <c r="D188" s="149">
        <v>50000</v>
      </c>
      <c r="E188" s="165">
        <f>B188/C188</f>
        <v>288</v>
      </c>
      <c r="F188" s="165">
        <f>ROUNDUP(E188,0)</f>
        <v>288</v>
      </c>
      <c r="G188" s="529">
        <v>750</v>
      </c>
      <c r="H188" s="165">
        <f>D188/G188</f>
        <v>66.666666666666671</v>
      </c>
      <c r="I188" s="149">
        <v>10</v>
      </c>
      <c r="J188" s="14">
        <f>B188*0.5</f>
        <v>144</v>
      </c>
      <c r="K188" s="149">
        <v>5</v>
      </c>
      <c r="L188" s="14">
        <f>(K188*0.167)*F188</f>
        <v>240.48000000000002</v>
      </c>
      <c r="M188" s="149">
        <v>5</v>
      </c>
      <c r="N188" s="149">
        <f>(M188*E188)*0.083</f>
        <v>119.52000000000001</v>
      </c>
      <c r="O188" s="14">
        <f>(0.5*C188)*F188</f>
        <v>144</v>
      </c>
      <c r="P188" s="166">
        <f>(H188*F188)+(I188+J188+L188+N188+O188)</f>
        <v>19858</v>
      </c>
      <c r="Q188" s="166">
        <f>P188/60</f>
        <v>330.96666666666664</v>
      </c>
      <c r="R188" s="542">
        <f>'Costs per Hr-Mn-Sc'!$F$8</f>
        <v>0.3597499999999999</v>
      </c>
      <c r="S188" s="417">
        <f>(R188*P188)/B188</f>
        <v>24.805262152777772</v>
      </c>
      <c r="T188" s="137">
        <f>'Production Timings'!$D$12</f>
        <v>0.48566249999999983</v>
      </c>
      <c r="U188" s="138">
        <f>'Production Timings'!$D$6</f>
        <v>0.37773749999999989</v>
      </c>
      <c r="V188" s="412">
        <f>'Production Timings'!$D$10</f>
        <v>0.11991666666666663</v>
      </c>
      <c r="W188" s="648">
        <f t="shared" si="143"/>
        <v>25.788578819444435</v>
      </c>
      <c r="X188" s="14"/>
      <c r="Y188" s="634">
        <f t="shared" si="179"/>
        <v>0</v>
      </c>
      <c r="Z188" s="635">
        <f t="shared" si="177"/>
        <v>0</v>
      </c>
      <c r="AA188" s="628">
        <f t="shared" si="142"/>
        <v>0</v>
      </c>
      <c r="AB188" s="629">
        <f t="shared" si="183"/>
        <v>0</v>
      </c>
      <c r="AC188" s="629">
        <f t="shared" si="178"/>
        <v>25.788578819444435</v>
      </c>
      <c r="AD188" s="501">
        <v>1.25</v>
      </c>
      <c r="AE188" s="435">
        <v>1.5</v>
      </c>
      <c r="AF188" s="436">
        <v>1.75</v>
      </c>
      <c r="AG188" s="502">
        <f t="shared" si="180"/>
        <v>32.235723524305541</v>
      </c>
      <c r="AH188" s="437">
        <f t="shared" si="181"/>
        <v>38.682868229166651</v>
      </c>
      <c r="AI188" s="438">
        <f t="shared" si="182"/>
        <v>45.130012934027761</v>
      </c>
    </row>
    <row r="189" spans="2:35" x14ac:dyDescent="0.3">
      <c r="B189" s="422">
        <v>1</v>
      </c>
      <c r="C189" s="525">
        <v>1</v>
      </c>
      <c r="D189" s="422">
        <v>60000</v>
      </c>
      <c r="E189" s="424">
        <f t="shared" ref="E189:E250" si="184">B189/C189</f>
        <v>1</v>
      </c>
      <c r="F189" s="424">
        <f t="shared" ref="F189:F250" si="185">ROUNDUP(E189,0)</f>
        <v>1</v>
      </c>
      <c r="G189" s="528">
        <v>750</v>
      </c>
      <c r="H189" s="424">
        <f t="shared" ref="H189:H250" si="186">D189/G189</f>
        <v>80</v>
      </c>
      <c r="I189" s="422">
        <v>10</v>
      </c>
      <c r="J189" s="422">
        <f t="shared" ref="J189:J250" si="187">B189*0.5</f>
        <v>0.5</v>
      </c>
      <c r="K189" s="422">
        <v>5</v>
      </c>
      <c r="L189" s="422">
        <f t="shared" ref="L189:L250" si="188">(K189*0.167)*F189</f>
        <v>0.83500000000000008</v>
      </c>
      <c r="M189" s="422">
        <v>5</v>
      </c>
      <c r="N189" s="422">
        <f t="shared" ref="N189:N250" si="189">(M189*E189)*0.083</f>
        <v>0.41500000000000004</v>
      </c>
      <c r="O189" s="422">
        <f t="shared" ref="O189:O250" si="190">(0.5*C189)*F189</f>
        <v>0.5</v>
      </c>
      <c r="P189" s="426">
        <f t="shared" ref="P189:P250" si="191">(H189*F189)+(I189+J189+L189+N189+O189)</f>
        <v>92.25</v>
      </c>
      <c r="Q189" s="426">
        <f t="shared" ref="Q189:Q250" si="192">P189/60</f>
        <v>1.5375000000000001</v>
      </c>
      <c r="R189" s="544">
        <f>'Costs per Hr-Mn-Sc'!$F$8</f>
        <v>0.3597499999999999</v>
      </c>
      <c r="S189" s="427">
        <f t="shared" si="162"/>
        <v>33.186937499999992</v>
      </c>
      <c r="T189" s="428">
        <f>'Production Timings'!$D$12</f>
        <v>0.48566249999999983</v>
      </c>
      <c r="U189" s="429">
        <f>'Production Timings'!$D$6</f>
        <v>0.37773749999999989</v>
      </c>
      <c r="V189" s="422">
        <f>'Production Timings'!$D$10</f>
        <v>0.11991666666666663</v>
      </c>
      <c r="W189" s="434">
        <f t="shared" si="143"/>
        <v>34.170254166666659</v>
      </c>
      <c r="X189" s="156"/>
      <c r="Y189" s="161">
        <f>X189*Y$3</f>
        <v>0</v>
      </c>
      <c r="Z189" s="631">
        <f>X189*Z$3</f>
        <v>0</v>
      </c>
      <c r="AA189" s="632">
        <f t="shared" si="142"/>
        <v>0</v>
      </c>
      <c r="AB189" s="162">
        <f t="shared" ref="AB189:AB194" si="193">SUM(AA189)</f>
        <v>0</v>
      </c>
      <c r="AC189" s="162">
        <f>W189+AB189</f>
        <v>34.170254166666659</v>
      </c>
      <c r="AD189" s="649">
        <v>1.25</v>
      </c>
      <c r="AE189" s="649">
        <v>1.5</v>
      </c>
      <c r="AF189" s="652">
        <v>1.75</v>
      </c>
      <c r="AG189" s="651">
        <f>AC189*AD189</f>
        <v>42.712817708333326</v>
      </c>
      <c r="AH189" s="163">
        <f>AC189*AE189</f>
        <v>51.255381249999985</v>
      </c>
      <c r="AI189" s="163">
        <f>AC189*AF189</f>
        <v>59.797944791666652</v>
      </c>
    </row>
    <row r="190" spans="2:35" x14ac:dyDescent="0.3">
      <c r="B190" s="416">
        <v>2</v>
      </c>
      <c r="C190" s="526">
        <v>1</v>
      </c>
      <c r="D190" s="149">
        <v>60000</v>
      </c>
      <c r="E190" s="165">
        <f>B190/C190</f>
        <v>2</v>
      </c>
      <c r="F190" s="165">
        <f>ROUNDUP(E190,0)</f>
        <v>2</v>
      </c>
      <c r="G190" s="529">
        <v>750</v>
      </c>
      <c r="H190" s="165">
        <f>D190/G190</f>
        <v>80</v>
      </c>
      <c r="I190" s="149">
        <v>10</v>
      </c>
      <c r="J190" s="14">
        <f>B190*0.5</f>
        <v>1</v>
      </c>
      <c r="K190" s="149">
        <v>5</v>
      </c>
      <c r="L190" s="14">
        <f>(K190*0.167)*F190</f>
        <v>1.6700000000000002</v>
      </c>
      <c r="M190" s="149">
        <v>5</v>
      </c>
      <c r="N190" s="149">
        <f>(M190*E190)*0.083</f>
        <v>0.83000000000000007</v>
      </c>
      <c r="O190" s="14">
        <f>(0.5*C190)*F190</f>
        <v>1</v>
      </c>
      <c r="P190" s="166">
        <f>(H190*F190)+(I190+J190+L190+N190+O190)</f>
        <v>174.5</v>
      </c>
      <c r="Q190" s="166">
        <f>P190/60</f>
        <v>2.9083333333333332</v>
      </c>
      <c r="R190" s="542">
        <f>'Costs per Hr-Mn-Sc'!$F$8</f>
        <v>0.3597499999999999</v>
      </c>
      <c r="S190" s="417">
        <f>(R190*P190)/B190</f>
        <v>31.38818749999999</v>
      </c>
      <c r="T190" s="137">
        <f>'Production Timings'!$D$12</f>
        <v>0.48566249999999983</v>
      </c>
      <c r="U190" s="138">
        <f>'Production Timings'!$D$6</f>
        <v>0.37773749999999989</v>
      </c>
      <c r="V190" s="412">
        <f>'Production Timings'!$D$10</f>
        <v>0.11991666666666663</v>
      </c>
      <c r="W190" s="648">
        <f t="shared" si="143"/>
        <v>32.371504166666661</v>
      </c>
      <c r="X190" s="14"/>
      <c r="Y190" s="634">
        <f>X190*Y$3</f>
        <v>0</v>
      </c>
      <c r="Z190" s="635">
        <f>X190*Z$3</f>
        <v>0</v>
      </c>
      <c r="AA190" s="628">
        <f t="shared" si="142"/>
        <v>0</v>
      </c>
      <c r="AB190" s="629">
        <f t="shared" si="193"/>
        <v>0</v>
      </c>
      <c r="AC190" s="629">
        <f>W190+AB190</f>
        <v>32.371504166666661</v>
      </c>
      <c r="AD190" s="501">
        <v>1.25</v>
      </c>
      <c r="AE190" s="435">
        <v>1.5</v>
      </c>
      <c r="AF190" s="436">
        <v>1.75</v>
      </c>
      <c r="AG190" s="502">
        <f>AC190*AD190</f>
        <v>40.464380208333324</v>
      </c>
      <c r="AH190" s="437">
        <f>AC190*AE190</f>
        <v>48.557256249999995</v>
      </c>
      <c r="AI190" s="438">
        <f>AC190*AF190</f>
        <v>56.650132291666658</v>
      </c>
    </row>
    <row r="191" spans="2:35" x14ac:dyDescent="0.3">
      <c r="B191" s="149">
        <v>6</v>
      </c>
      <c r="C191" s="527">
        <v>1</v>
      </c>
      <c r="D191" s="149">
        <v>60000</v>
      </c>
      <c r="E191" s="165">
        <f t="shared" si="184"/>
        <v>6</v>
      </c>
      <c r="F191" s="165">
        <f t="shared" si="185"/>
        <v>6</v>
      </c>
      <c r="G191" s="529">
        <v>750</v>
      </c>
      <c r="H191" s="165">
        <f t="shared" si="186"/>
        <v>80</v>
      </c>
      <c r="I191" s="149">
        <v>10</v>
      </c>
      <c r="J191" s="14">
        <f t="shared" si="187"/>
        <v>3</v>
      </c>
      <c r="K191" s="149">
        <v>5</v>
      </c>
      <c r="L191" s="14">
        <f t="shared" si="188"/>
        <v>5.0100000000000007</v>
      </c>
      <c r="M191" s="149">
        <v>5</v>
      </c>
      <c r="N191" s="149">
        <f t="shared" si="189"/>
        <v>2.4900000000000002</v>
      </c>
      <c r="O191" s="14">
        <f t="shared" si="190"/>
        <v>3</v>
      </c>
      <c r="P191" s="166">
        <f t="shared" si="191"/>
        <v>503.5</v>
      </c>
      <c r="Q191" s="166">
        <f t="shared" si="192"/>
        <v>8.3916666666666675</v>
      </c>
      <c r="R191" s="542">
        <f>'Costs per Hr-Mn-Sc'!$F$8</f>
        <v>0.3597499999999999</v>
      </c>
      <c r="S191" s="417">
        <f t="shared" si="162"/>
        <v>30.189020833333327</v>
      </c>
      <c r="T191" s="137">
        <f>'Production Timings'!$D$12</f>
        <v>0.48566249999999983</v>
      </c>
      <c r="U191" s="138">
        <f>'Production Timings'!$D$6</f>
        <v>0.37773749999999989</v>
      </c>
      <c r="V191" s="412">
        <f>'Production Timings'!$D$10</f>
        <v>0.11991666666666663</v>
      </c>
      <c r="W191" s="648">
        <f t="shared" si="143"/>
        <v>31.17233749999999</v>
      </c>
      <c r="X191" s="14"/>
      <c r="Y191" s="634">
        <f>X191*Y$3</f>
        <v>0</v>
      </c>
      <c r="Z191" s="635">
        <f t="shared" ref="Z191:Z197" si="194">X191*Z$3</f>
        <v>0</v>
      </c>
      <c r="AA191" s="628">
        <f t="shared" si="142"/>
        <v>0</v>
      </c>
      <c r="AB191" s="629">
        <f t="shared" si="193"/>
        <v>0</v>
      </c>
      <c r="AC191" s="629">
        <f t="shared" ref="AC191:AC197" si="195">W191+AB191</f>
        <v>31.17233749999999</v>
      </c>
      <c r="AD191" s="501">
        <v>1.25</v>
      </c>
      <c r="AE191" s="435">
        <v>1.5</v>
      </c>
      <c r="AF191" s="436">
        <v>1.75</v>
      </c>
      <c r="AG191" s="502">
        <f>AC191*AD191</f>
        <v>38.96542187499999</v>
      </c>
      <c r="AH191" s="437">
        <f>AC191*AE191</f>
        <v>46.758506249999982</v>
      </c>
      <c r="AI191" s="438">
        <f>AC191*AF191</f>
        <v>54.551590624999982</v>
      </c>
    </row>
    <row r="192" spans="2:35" x14ac:dyDescent="0.3">
      <c r="B192" s="149">
        <v>12</v>
      </c>
      <c r="C192" s="527">
        <v>1</v>
      </c>
      <c r="D192" s="149">
        <v>60000</v>
      </c>
      <c r="E192" s="165">
        <f t="shared" si="184"/>
        <v>12</v>
      </c>
      <c r="F192" s="165">
        <f t="shared" si="185"/>
        <v>12</v>
      </c>
      <c r="G192" s="529">
        <v>750</v>
      </c>
      <c r="H192" s="165">
        <f t="shared" si="186"/>
        <v>80</v>
      </c>
      <c r="I192" s="149">
        <v>10</v>
      </c>
      <c r="J192" s="14">
        <f t="shared" si="187"/>
        <v>6</v>
      </c>
      <c r="K192" s="149">
        <v>5</v>
      </c>
      <c r="L192" s="14">
        <f t="shared" si="188"/>
        <v>10.020000000000001</v>
      </c>
      <c r="M192" s="149">
        <v>5</v>
      </c>
      <c r="N192" s="149">
        <f t="shared" si="189"/>
        <v>4.9800000000000004</v>
      </c>
      <c r="O192" s="14">
        <f t="shared" si="190"/>
        <v>6</v>
      </c>
      <c r="P192" s="166">
        <f t="shared" si="191"/>
        <v>997</v>
      </c>
      <c r="Q192" s="166">
        <f t="shared" si="192"/>
        <v>16.616666666666667</v>
      </c>
      <c r="R192" s="542">
        <f>'Costs per Hr-Mn-Sc'!$F$8</f>
        <v>0.3597499999999999</v>
      </c>
      <c r="S192" s="417">
        <f t="shared" si="162"/>
        <v>29.889229166666656</v>
      </c>
      <c r="T192" s="137">
        <f>'Production Timings'!$D$12</f>
        <v>0.48566249999999983</v>
      </c>
      <c r="U192" s="138">
        <f>'Production Timings'!$D$6</f>
        <v>0.37773749999999989</v>
      </c>
      <c r="V192" s="412">
        <f>'Production Timings'!$D$10</f>
        <v>0.11991666666666663</v>
      </c>
      <c r="W192" s="648">
        <f t="shared" si="143"/>
        <v>30.872545833333319</v>
      </c>
      <c r="X192" s="14"/>
      <c r="Y192" s="634">
        <f t="shared" ref="Y192:Y197" si="196">X192*Y$3</f>
        <v>0</v>
      </c>
      <c r="Z192" s="635">
        <f t="shared" si="194"/>
        <v>0</v>
      </c>
      <c r="AA192" s="628">
        <f t="shared" si="142"/>
        <v>0</v>
      </c>
      <c r="AB192" s="629">
        <f t="shared" si="193"/>
        <v>0</v>
      </c>
      <c r="AC192" s="629">
        <f t="shared" si="195"/>
        <v>30.872545833333319</v>
      </c>
      <c r="AD192" s="501">
        <v>1.25</v>
      </c>
      <c r="AE192" s="435">
        <v>1.5</v>
      </c>
      <c r="AF192" s="436">
        <v>1.75</v>
      </c>
      <c r="AG192" s="502">
        <f>AC192*AD192</f>
        <v>38.590682291666653</v>
      </c>
      <c r="AH192" s="437">
        <f>AC192*AE192</f>
        <v>46.308818749999979</v>
      </c>
      <c r="AI192" s="438">
        <f>AC192*AF192</f>
        <v>54.026955208333305</v>
      </c>
    </row>
    <row r="193" spans="2:35" x14ac:dyDescent="0.3">
      <c r="B193" s="149">
        <v>24</v>
      </c>
      <c r="C193" s="527">
        <v>1</v>
      </c>
      <c r="D193" s="149">
        <v>60000</v>
      </c>
      <c r="E193" s="165">
        <f t="shared" si="184"/>
        <v>24</v>
      </c>
      <c r="F193" s="165">
        <f t="shared" si="185"/>
        <v>24</v>
      </c>
      <c r="G193" s="529">
        <v>750</v>
      </c>
      <c r="H193" s="165">
        <f t="shared" si="186"/>
        <v>80</v>
      </c>
      <c r="I193" s="149">
        <v>10</v>
      </c>
      <c r="J193" s="14">
        <f t="shared" si="187"/>
        <v>12</v>
      </c>
      <c r="K193" s="149">
        <v>5</v>
      </c>
      <c r="L193" s="14">
        <f t="shared" si="188"/>
        <v>20.040000000000003</v>
      </c>
      <c r="M193" s="149">
        <v>5</v>
      </c>
      <c r="N193" s="149">
        <f t="shared" si="189"/>
        <v>9.9600000000000009</v>
      </c>
      <c r="O193" s="14">
        <f t="shared" si="190"/>
        <v>12</v>
      </c>
      <c r="P193" s="166">
        <f t="shared" si="191"/>
        <v>1984</v>
      </c>
      <c r="Q193" s="166">
        <f t="shared" si="192"/>
        <v>33.06666666666667</v>
      </c>
      <c r="R193" s="542">
        <f>'Costs per Hr-Mn-Sc'!$F$8</f>
        <v>0.3597499999999999</v>
      </c>
      <c r="S193" s="417">
        <f t="shared" si="162"/>
        <v>29.739333333333324</v>
      </c>
      <c r="T193" s="137">
        <f>'Production Timings'!$D$12</f>
        <v>0.48566249999999983</v>
      </c>
      <c r="U193" s="138">
        <f>'Production Timings'!$D$6</f>
        <v>0.37773749999999989</v>
      </c>
      <c r="V193" s="412">
        <f>'Production Timings'!$D$10</f>
        <v>0.11991666666666663</v>
      </c>
      <c r="W193" s="648">
        <f t="shared" si="143"/>
        <v>30.722649999999987</v>
      </c>
      <c r="X193" s="14"/>
      <c r="Y193" s="634">
        <f t="shared" si="196"/>
        <v>0</v>
      </c>
      <c r="Z193" s="635">
        <f t="shared" si="194"/>
        <v>0</v>
      </c>
      <c r="AA193" s="628">
        <f t="shared" si="142"/>
        <v>0</v>
      </c>
      <c r="AB193" s="629">
        <f t="shared" si="193"/>
        <v>0</v>
      </c>
      <c r="AC193" s="629">
        <f t="shared" si="195"/>
        <v>30.722649999999987</v>
      </c>
      <c r="AD193" s="501">
        <v>1.25</v>
      </c>
      <c r="AE193" s="435">
        <v>1.5</v>
      </c>
      <c r="AF193" s="436">
        <v>1.75</v>
      </c>
      <c r="AG193" s="502">
        <f t="shared" ref="AG193:AG197" si="197">AC193*AD193</f>
        <v>38.403312499999984</v>
      </c>
      <c r="AH193" s="437">
        <f t="shared" ref="AH193:AH197" si="198">AC193*AE193</f>
        <v>46.083974999999981</v>
      </c>
      <c r="AI193" s="438">
        <f t="shared" ref="AI193:AI197" si="199">AC193*AF193</f>
        <v>53.764637499999978</v>
      </c>
    </row>
    <row r="194" spans="2:35" x14ac:dyDescent="0.3">
      <c r="B194" s="149">
        <v>48</v>
      </c>
      <c r="C194" s="527">
        <v>1</v>
      </c>
      <c r="D194" s="149">
        <v>60000</v>
      </c>
      <c r="E194" s="165">
        <f t="shared" si="184"/>
        <v>48</v>
      </c>
      <c r="F194" s="165">
        <f t="shared" si="185"/>
        <v>48</v>
      </c>
      <c r="G194" s="529">
        <v>750</v>
      </c>
      <c r="H194" s="165">
        <f t="shared" si="186"/>
        <v>80</v>
      </c>
      <c r="I194" s="149">
        <v>10</v>
      </c>
      <c r="J194" s="14">
        <f t="shared" si="187"/>
        <v>24</v>
      </c>
      <c r="K194" s="149">
        <v>5</v>
      </c>
      <c r="L194" s="14">
        <f t="shared" si="188"/>
        <v>40.080000000000005</v>
      </c>
      <c r="M194" s="149">
        <v>5</v>
      </c>
      <c r="N194" s="149">
        <f t="shared" si="189"/>
        <v>19.920000000000002</v>
      </c>
      <c r="O194" s="14">
        <f t="shared" si="190"/>
        <v>24</v>
      </c>
      <c r="P194" s="166">
        <f t="shared" si="191"/>
        <v>3958</v>
      </c>
      <c r="Q194" s="166">
        <f t="shared" si="192"/>
        <v>65.966666666666669</v>
      </c>
      <c r="R194" s="542">
        <f>'Costs per Hr-Mn-Sc'!$F$8</f>
        <v>0.3597499999999999</v>
      </c>
      <c r="S194" s="417">
        <f t="shared" si="162"/>
        <v>29.664385416666658</v>
      </c>
      <c r="T194" s="137">
        <f>'Production Timings'!$D$12</f>
        <v>0.48566249999999983</v>
      </c>
      <c r="U194" s="138">
        <f>'Production Timings'!$D$6</f>
        <v>0.37773749999999989</v>
      </c>
      <c r="V194" s="412">
        <f>'Production Timings'!$D$10</f>
        <v>0.11991666666666663</v>
      </c>
      <c r="W194" s="648">
        <f t="shared" si="143"/>
        <v>30.647702083333321</v>
      </c>
      <c r="X194" s="14"/>
      <c r="Y194" s="634">
        <f t="shared" si="196"/>
        <v>0</v>
      </c>
      <c r="Z194" s="635">
        <f t="shared" si="194"/>
        <v>0</v>
      </c>
      <c r="AA194" s="628">
        <f t="shared" si="142"/>
        <v>0</v>
      </c>
      <c r="AB194" s="629">
        <f t="shared" si="193"/>
        <v>0</v>
      </c>
      <c r="AC194" s="629">
        <f t="shared" si="195"/>
        <v>30.647702083333321</v>
      </c>
      <c r="AD194" s="501">
        <v>1.25</v>
      </c>
      <c r="AE194" s="435">
        <v>1.5</v>
      </c>
      <c r="AF194" s="436">
        <v>1.75</v>
      </c>
      <c r="AG194" s="502">
        <f t="shared" si="197"/>
        <v>38.30962760416665</v>
      </c>
      <c r="AH194" s="437">
        <f t="shared" si="198"/>
        <v>45.971553124999986</v>
      </c>
      <c r="AI194" s="438">
        <f t="shared" si="199"/>
        <v>53.633478645833314</v>
      </c>
    </row>
    <row r="195" spans="2:35" x14ac:dyDescent="0.3">
      <c r="B195" s="14">
        <v>72</v>
      </c>
      <c r="C195" s="527">
        <v>1</v>
      </c>
      <c r="D195" s="149">
        <v>60000</v>
      </c>
      <c r="E195" s="165">
        <f t="shared" si="184"/>
        <v>72</v>
      </c>
      <c r="F195" s="165">
        <f t="shared" si="185"/>
        <v>72</v>
      </c>
      <c r="G195" s="529">
        <v>750</v>
      </c>
      <c r="H195" s="165">
        <f t="shared" si="186"/>
        <v>80</v>
      </c>
      <c r="I195" s="149">
        <v>10</v>
      </c>
      <c r="J195" s="14">
        <f t="shared" si="187"/>
        <v>36</v>
      </c>
      <c r="K195" s="149">
        <v>5</v>
      </c>
      <c r="L195" s="14">
        <f t="shared" si="188"/>
        <v>60.120000000000005</v>
      </c>
      <c r="M195" s="149">
        <v>5</v>
      </c>
      <c r="N195" s="149">
        <f t="shared" si="189"/>
        <v>29.880000000000003</v>
      </c>
      <c r="O195" s="14">
        <f t="shared" si="190"/>
        <v>36</v>
      </c>
      <c r="P195" s="166">
        <f t="shared" si="191"/>
        <v>5932</v>
      </c>
      <c r="Q195" s="166">
        <f t="shared" si="192"/>
        <v>98.86666666666666</v>
      </c>
      <c r="R195" s="542">
        <f>'Costs per Hr-Mn-Sc'!$F$8</f>
        <v>0.3597499999999999</v>
      </c>
      <c r="S195" s="417">
        <f t="shared" si="162"/>
        <v>29.639402777777768</v>
      </c>
      <c r="T195" s="137">
        <f>'Production Timings'!$D$12</f>
        <v>0.48566249999999983</v>
      </c>
      <c r="U195" s="138">
        <f>'Production Timings'!$D$6</f>
        <v>0.37773749999999989</v>
      </c>
      <c r="V195" s="412">
        <f>'Production Timings'!$D$10</f>
        <v>0.11991666666666663</v>
      </c>
      <c r="W195" s="648">
        <f t="shared" si="143"/>
        <v>30.622719444444432</v>
      </c>
      <c r="X195" s="14"/>
      <c r="Y195" s="634">
        <f t="shared" si="196"/>
        <v>0</v>
      </c>
      <c r="Z195" s="635">
        <f t="shared" si="194"/>
        <v>0</v>
      </c>
      <c r="AA195" s="628">
        <f t="shared" si="142"/>
        <v>0</v>
      </c>
      <c r="AB195" s="629">
        <f t="shared" ref="AB195:AB197" si="200">SUM(AA195)</f>
        <v>0</v>
      </c>
      <c r="AC195" s="629">
        <f t="shared" si="195"/>
        <v>30.622719444444432</v>
      </c>
      <c r="AD195" s="501">
        <v>1.25</v>
      </c>
      <c r="AE195" s="435">
        <v>1.5</v>
      </c>
      <c r="AF195" s="436">
        <v>1.75</v>
      </c>
      <c r="AG195" s="502">
        <f t="shared" si="197"/>
        <v>38.278399305555538</v>
      </c>
      <c r="AH195" s="437">
        <f t="shared" si="198"/>
        <v>45.934079166666649</v>
      </c>
      <c r="AI195" s="438">
        <f t="shared" si="199"/>
        <v>53.589759027777752</v>
      </c>
    </row>
    <row r="196" spans="2:35" x14ac:dyDescent="0.3">
      <c r="B196" s="14">
        <v>144</v>
      </c>
      <c r="C196" s="527">
        <v>1</v>
      </c>
      <c r="D196" s="149">
        <v>60000</v>
      </c>
      <c r="E196" s="165">
        <f t="shared" si="184"/>
        <v>144</v>
      </c>
      <c r="F196" s="165">
        <f t="shared" si="185"/>
        <v>144</v>
      </c>
      <c r="G196" s="529">
        <v>750</v>
      </c>
      <c r="H196" s="165">
        <f t="shared" si="186"/>
        <v>80</v>
      </c>
      <c r="I196" s="149">
        <v>10</v>
      </c>
      <c r="J196" s="14">
        <f t="shared" si="187"/>
        <v>72</v>
      </c>
      <c r="K196" s="149">
        <v>5</v>
      </c>
      <c r="L196" s="14">
        <f t="shared" si="188"/>
        <v>120.24000000000001</v>
      </c>
      <c r="M196" s="149">
        <v>5</v>
      </c>
      <c r="N196" s="149">
        <f t="shared" si="189"/>
        <v>59.760000000000005</v>
      </c>
      <c r="O196" s="14">
        <f t="shared" si="190"/>
        <v>72</v>
      </c>
      <c r="P196" s="166">
        <f t="shared" si="191"/>
        <v>11854</v>
      </c>
      <c r="Q196" s="166">
        <f t="shared" si="192"/>
        <v>197.56666666666666</v>
      </c>
      <c r="R196" s="542">
        <f>'Costs per Hr-Mn-Sc'!$F$8</f>
        <v>0.3597499999999999</v>
      </c>
      <c r="S196" s="417">
        <f t="shared" si="162"/>
        <v>29.614420138888882</v>
      </c>
      <c r="T196" s="137">
        <f>'Production Timings'!$D$12</f>
        <v>0.48566249999999983</v>
      </c>
      <c r="U196" s="138">
        <f>'Production Timings'!$D$6</f>
        <v>0.37773749999999989</v>
      </c>
      <c r="V196" s="412">
        <f>'Production Timings'!$D$10</f>
        <v>0.11991666666666663</v>
      </c>
      <c r="W196" s="648">
        <f t="shared" si="143"/>
        <v>30.597736805555545</v>
      </c>
      <c r="X196" s="14"/>
      <c r="Y196" s="634">
        <f t="shared" si="196"/>
        <v>0</v>
      </c>
      <c r="Z196" s="635">
        <f t="shared" si="194"/>
        <v>0</v>
      </c>
      <c r="AA196" s="628">
        <f t="shared" si="142"/>
        <v>0</v>
      </c>
      <c r="AB196" s="629">
        <f t="shared" si="200"/>
        <v>0</v>
      </c>
      <c r="AC196" s="629">
        <f t="shared" si="195"/>
        <v>30.597736805555545</v>
      </c>
      <c r="AD196" s="501">
        <v>1.25</v>
      </c>
      <c r="AE196" s="435">
        <v>1.5</v>
      </c>
      <c r="AF196" s="436">
        <v>1.75</v>
      </c>
      <c r="AG196" s="502">
        <f t="shared" si="197"/>
        <v>38.247171006944434</v>
      </c>
      <c r="AH196" s="437">
        <f t="shared" si="198"/>
        <v>45.89660520833332</v>
      </c>
      <c r="AI196" s="438">
        <f t="shared" si="199"/>
        <v>53.546039409722205</v>
      </c>
    </row>
    <row r="197" spans="2:35" x14ac:dyDescent="0.3">
      <c r="B197" s="14">
        <v>288</v>
      </c>
      <c r="C197" s="527">
        <v>1</v>
      </c>
      <c r="D197" s="149">
        <v>60000</v>
      </c>
      <c r="E197" s="165">
        <f>B197/C197</f>
        <v>288</v>
      </c>
      <c r="F197" s="165">
        <f>ROUNDUP(E197,0)</f>
        <v>288</v>
      </c>
      <c r="G197" s="529">
        <v>750</v>
      </c>
      <c r="H197" s="165">
        <f>D197/G197</f>
        <v>80</v>
      </c>
      <c r="I197" s="149">
        <v>10</v>
      </c>
      <c r="J197" s="14">
        <f>B197*0.5</f>
        <v>144</v>
      </c>
      <c r="K197" s="149">
        <v>5</v>
      </c>
      <c r="L197" s="14">
        <f>(K197*0.167)*F197</f>
        <v>240.48000000000002</v>
      </c>
      <c r="M197" s="149">
        <v>5</v>
      </c>
      <c r="N197" s="149">
        <f>(M197*E197)*0.083</f>
        <v>119.52000000000001</v>
      </c>
      <c r="O197" s="14">
        <f>(0.5*C197)*F197</f>
        <v>144</v>
      </c>
      <c r="P197" s="166">
        <f>(H197*F197)+(I197+J197+L197+N197+O197)</f>
        <v>23698</v>
      </c>
      <c r="Q197" s="166">
        <f>P197/60</f>
        <v>394.96666666666664</v>
      </c>
      <c r="R197" s="542">
        <f>'Costs per Hr-Mn-Sc'!$F$8</f>
        <v>0.3597499999999999</v>
      </c>
      <c r="S197" s="417">
        <f>(R197*P197)/B197</f>
        <v>29.601928819444439</v>
      </c>
      <c r="T197" s="137">
        <f>'Production Timings'!$D$12</f>
        <v>0.48566249999999983</v>
      </c>
      <c r="U197" s="138">
        <f>'Production Timings'!$D$6</f>
        <v>0.37773749999999989</v>
      </c>
      <c r="V197" s="412">
        <f>'Production Timings'!$D$10</f>
        <v>0.11991666666666663</v>
      </c>
      <c r="W197" s="648">
        <f t="shared" si="143"/>
        <v>30.585245486111102</v>
      </c>
      <c r="X197" s="14"/>
      <c r="Y197" s="634">
        <f t="shared" si="196"/>
        <v>0</v>
      </c>
      <c r="Z197" s="635">
        <f t="shared" si="194"/>
        <v>0</v>
      </c>
      <c r="AA197" s="628">
        <f t="shared" si="142"/>
        <v>0</v>
      </c>
      <c r="AB197" s="629">
        <f t="shared" si="200"/>
        <v>0</v>
      </c>
      <c r="AC197" s="629">
        <f t="shared" si="195"/>
        <v>30.585245486111102</v>
      </c>
      <c r="AD197" s="501">
        <v>1.25</v>
      </c>
      <c r="AE197" s="435">
        <v>1.5</v>
      </c>
      <c r="AF197" s="436">
        <v>1.75</v>
      </c>
      <c r="AG197" s="502">
        <f t="shared" si="197"/>
        <v>38.231556857638878</v>
      </c>
      <c r="AH197" s="437">
        <f t="shared" si="198"/>
        <v>45.877868229166651</v>
      </c>
      <c r="AI197" s="438">
        <f t="shared" si="199"/>
        <v>53.524179600694431</v>
      </c>
    </row>
    <row r="198" spans="2:35" x14ac:dyDescent="0.3">
      <c r="B198" s="422">
        <v>1</v>
      </c>
      <c r="C198" s="525">
        <v>1</v>
      </c>
      <c r="D198" s="422">
        <v>70000</v>
      </c>
      <c r="E198" s="424">
        <f t="shared" si="184"/>
        <v>1</v>
      </c>
      <c r="F198" s="424">
        <f t="shared" si="185"/>
        <v>1</v>
      </c>
      <c r="G198" s="528">
        <v>750</v>
      </c>
      <c r="H198" s="424">
        <f t="shared" si="186"/>
        <v>93.333333333333329</v>
      </c>
      <c r="I198" s="422">
        <v>10</v>
      </c>
      <c r="J198" s="422">
        <f t="shared" si="187"/>
        <v>0.5</v>
      </c>
      <c r="K198" s="422">
        <v>5</v>
      </c>
      <c r="L198" s="422">
        <f t="shared" si="188"/>
        <v>0.83500000000000008</v>
      </c>
      <c r="M198" s="422">
        <v>5</v>
      </c>
      <c r="N198" s="422">
        <f t="shared" si="189"/>
        <v>0.41500000000000004</v>
      </c>
      <c r="O198" s="422">
        <f t="shared" si="190"/>
        <v>0.5</v>
      </c>
      <c r="P198" s="426">
        <f t="shared" si="191"/>
        <v>105.58333333333333</v>
      </c>
      <c r="Q198" s="426">
        <f t="shared" si="192"/>
        <v>1.7597222222222222</v>
      </c>
      <c r="R198" s="544">
        <f>'Costs per Hr-Mn-Sc'!$F$8</f>
        <v>0.3597499999999999</v>
      </c>
      <c r="S198" s="427">
        <f t="shared" si="162"/>
        <v>37.983604166666652</v>
      </c>
      <c r="T198" s="428">
        <f>'Production Timings'!$D$12</f>
        <v>0.48566249999999983</v>
      </c>
      <c r="U198" s="429">
        <f>'Production Timings'!$D$6</f>
        <v>0.37773749999999989</v>
      </c>
      <c r="V198" s="422">
        <f>'Production Timings'!$D$10</f>
        <v>0.11991666666666663</v>
      </c>
      <c r="W198" s="434">
        <f t="shared" si="143"/>
        <v>38.966920833333319</v>
      </c>
      <c r="X198" s="156"/>
      <c r="Y198" s="161">
        <f>X198*Y$3</f>
        <v>0</v>
      </c>
      <c r="Z198" s="631">
        <f>X198*Z$3</f>
        <v>0</v>
      </c>
      <c r="AA198" s="632">
        <f t="shared" si="142"/>
        <v>0</v>
      </c>
      <c r="AB198" s="162">
        <f t="shared" ref="AB198:AB203" si="201">SUM(AA198)</f>
        <v>0</v>
      </c>
      <c r="AC198" s="162">
        <f>W198+AB198</f>
        <v>38.966920833333319</v>
      </c>
      <c r="AD198" s="649">
        <v>1.25</v>
      </c>
      <c r="AE198" s="649">
        <v>1.5</v>
      </c>
      <c r="AF198" s="652">
        <v>1.75</v>
      </c>
      <c r="AG198" s="651">
        <f>AC198*AD198</f>
        <v>48.708651041666648</v>
      </c>
      <c r="AH198" s="163">
        <f>AC198*AE198</f>
        <v>58.450381249999978</v>
      </c>
      <c r="AI198" s="163">
        <f>AC198*AF198</f>
        <v>68.192111458333301</v>
      </c>
    </row>
    <row r="199" spans="2:35" x14ac:dyDescent="0.3">
      <c r="B199" s="416">
        <v>2</v>
      </c>
      <c r="C199" s="526">
        <v>1</v>
      </c>
      <c r="D199" s="149">
        <v>70000</v>
      </c>
      <c r="E199" s="165">
        <f>B199/C199</f>
        <v>2</v>
      </c>
      <c r="F199" s="165">
        <f>ROUNDUP(E199,0)</f>
        <v>2</v>
      </c>
      <c r="G199" s="529">
        <v>750</v>
      </c>
      <c r="H199" s="165">
        <f>D199/G199</f>
        <v>93.333333333333329</v>
      </c>
      <c r="I199" s="149">
        <v>10</v>
      </c>
      <c r="J199" s="14">
        <f>B199*0.5</f>
        <v>1</v>
      </c>
      <c r="K199" s="149">
        <v>5</v>
      </c>
      <c r="L199" s="14">
        <f>(K199*0.167)*F199</f>
        <v>1.6700000000000002</v>
      </c>
      <c r="M199" s="149">
        <v>5</v>
      </c>
      <c r="N199" s="149">
        <f>(M199*E199)*0.083</f>
        <v>0.83000000000000007</v>
      </c>
      <c r="O199" s="14">
        <f>(0.5*C199)*F199</f>
        <v>1</v>
      </c>
      <c r="P199" s="166">
        <f>(H199*F199)+(I199+J199+L199+N199+O199)</f>
        <v>201.16666666666666</v>
      </c>
      <c r="Q199" s="166">
        <f>P199/60</f>
        <v>3.3527777777777774</v>
      </c>
      <c r="R199" s="542">
        <f>'Costs per Hr-Mn-Sc'!$F$8</f>
        <v>0.3597499999999999</v>
      </c>
      <c r="S199" s="417">
        <f>(R199*P199)/B199</f>
        <v>36.184854166666653</v>
      </c>
      <c r="T199" s="137">
        <f>'Production Timings'!$D$12</f>
        <v>0.48566249999999983</v>
      </c>
      <c r="U199" s="138">
        <f>'Production Timings'!$D$6</f>
        <v>0.37773749999999989</v>
      </c>
      <c r="V199" s="412">
        <f>'Production Timings'!$D$10</f>
        <v>0.11991666666666663</v>
      </c>
      <c r="W199" s="648">
        <f t="shared" si="143"/>
        <v>37.168170833333321</v>
      </c>
      <c r="X199" s="14"/>
      <c r="Y199" s="634">
        <f>X199*Y$3</f>
        <v>0</v>
      </c>
      <c r="Z199" s="635">
        <f>X199*Z$3</f>
        <v>0</v>
      </c>
      <c r="AA199" s="628">
        <f t="shared" si="142"/>
        <v>0</v>
      </c>
      <c r="AB199" s="629">
        <f t="shared" si="201"/>
        <v>0</v>
      </c>
      <c r="AC199" s="629">
        <f>W199+AB199</f>
        <v>37.168170833333321</v>
      </c>
      <c r="AD199" s="501">
        <v>1.25</v>
      </c>
      <c r="AE199" s="435">
        <v>1.5</v>
      </c>
      <c r="AF199" s="436">
        <v>1.75</v>
      </c>
      <c r="AG199" s="502">
        <f>AC199*AD199</f>
        <v>46.460213541666647</v>
      </c>
      <c r="AH199" s="437">
        <f>AC199*AE199</f>
        <v>55.752256249999981</v>
      </c>
      <c r="AI199" s="438">
        <f>AC199*AF199</f>
        <v>65.044298958333314</v>
      </c>
    </row>
    <row r="200" spans="2:35" x14ac:dyDescent="0.3">
      <c r="B200" s="149">
        <v>6</v>
      </c>
      <c r="C200" s="527">
        <v>1</v>
      </c>
      <c r="D200" s="149">
        <v>70000</v>
      </c>
      <c r="E200" s="165">
        <f t="shared" si="184"/>
        <v>6</v>
      </c>
      <c r="F200" s="165">
        <f t="shared" si="185"/>
        <v>6</v>
      </c>
      <c r="G200" s="529">
        <v>750</v>
      </c>
      <c r="H200" s="165">
        <f t="shared" si="186"/>
        <v>93.333333333333329</v>
      </c>
      <c r="I200" s="149">
        <v>10</v>
      </c>
      <c r="J200" s="14">
        <f t="shared" si="187"/>
        <v>3</v>
      </c>
      <c r="K200" s="149">
        <v>5</v>
      </c>
      <c r="L200" s="14">
        <f t="shared" si="188"/>
        <v>5.0100000000000007</v>
      </c>
      <c r="M200" s="149">
        <v>5</v>
      </c>
      <c r="N200" s="149">
        <f t="shared" si="189"/>
        <v>2.4900000000000002</v>
      </c>
      <c r="O200" s="14">
        <f t="shared" si="190"/>
        <v>3</v>
      </c>
      <c r="P200" s="166">
        <f t="shared" si="191"/>
        <v>583.5</v>
      </c>
      <c r="Q200" s="166">
        <f t="shared" si="192"/>
        <v>9.7249999999999996</v>
      </c>
      <c r="R200" s="542">
        <f>'Costs per Hr-Mn-Sc'!$F$8</f>
        <v>0.3597499999999999</v>
      </c>
      <c r="S200" s="417">
        <f t="shared" si="162"/>
        <v>34.98568749999999</v>
      </c>
      <c r="T200" s="137">
        <f>'Production Timings'!$D$12</f>
        <v>0.48566249999999983</v>
      </c>
      <c r="U200" s="138">
        <f>'Production Timings'!$D$6</f>
        <v>0.37773749999999989</v>
      </c>
      <c r="V200" s="412">
        <f>'Production Timings'!$D$10</f>
        <v>0.11991666666666663</v>
      </c>
      <c r="W200" s="648">
        <f t="shared" si="143"/>
        <v>35.969004166666657</v>
      </c>
      <c r="X200" s="14"/>
      <c r="Y200" s="634">
        <f>X200*Y$3</f>
        <v>0</v>
      </c>
      <c r="Z200" s="635">
        <f t="shared" ref="Z200:Z206" si="202">X200*Z$3</f>
        <v>0</v>
      </c>
      <c r="AA200" s="628">
        <f t="shared" si="142"/>
        <v>0</v>
      </c>
      <c r="AB200" s="629">
        <f t="shared" si="201"/>
        <v>0</v>
      </c>
      <c r="AC200" s="629">
        <f t="shared" ref="AC200:AC206" si="203">W200+AB200</f>
        <v>35.969004166666657</v>
      </c>
      <c r="AD200" s="501">
        <v>1.25</v>
      </c>
      <c r="AE200" s="435">
        <v>1.5</v>
      </c>
      <c r="AF200" s="436">
        <v>1.75</v>
      </c>
      <c r="AG200" s="502">
        <f>AC200*AD200</f>
        <v>44.96125520833332</v>
      </c>
      <c r="AH200" s="437">
        <f>AC200*AE200</f>
        <v>53.95350624999999</v>
      </c>
      <c r="AI200" s="438">
        <f>AC200*AF200</f>
        <v>62.945757291666652</v>
      </c>
    </row>
    <row r="201" spans="2:35" x14ac:dyDescent="0.3">
      <c r="B201" s="149">
        <v>12</v>
      </c>
      <c r="C201" s="527">
        <v>1</v>
      </c>
      <c r="D201" s="149">
        <v>70000</v>
      </c>
      <c r="E201" s="165">
        <f t="shared" si="184"/>
        <v>12</v>
      </c>
      <c r="F201" s="165">
        <f t="shared" si="185"/>
        <v>12</v>
      </c>
      <c r="G201" s="529">
        <v>750</v>
      </c>
      <c r="H201" s="165">
        <f t="shared" si="186"/>
        <v>93.333333333333329</v>
      </c>
      <c r="I201" s="149">
        <v>10</v>
      </c>
      <c r="J201" s="14">
        <f t="shared" si="187"/>
        <v>6</v>
      </c>
      <c r="K201" s="149">
        <v>5</v>
      </c>
      <c r="L201" s="14">
        <f t="shared" si="188"/>
        <v>10.020000000000001</v>
      </c>
      <c r="M201" s="149">
        <v>5</v>
      </c>
      <c r="N201" s="149">
        <f t="shared" si="189"/>
        <v>4.9800000000000004</v>
      </c>
      <c r="O201" s="14">
        <f t="shared" si="190"/>
        <v>6</v>
      </c>
      <c r="P201" s="166">
        <f t="shared" si="191"/>
        <v>1157</v>
      </c>
      <c r="Q201" s="166">
        <f t="shared" si="192"/>
        <v>19.283333333333335</v>
      </c>
      <c r="R201" s="542">
        <f>'Costs per Hr-Mn-Sc'!$F$8</f>
        <v>0.3597499999999999</v>
      </c>
      <c r="S201" s="417">
        <f t="shared" si="162"/>
        <v>34.685895833333326</v>
      </c>
      <c r="T201" s="137">
        <f>'Production Timings'!$D$12</f>
        <v>0.48566249999999983</v>
      </c>
      <c r="U201" s="138">
        <f>'Production Timings'!$D$6</f>
        <v>0.37773749999999989</v>
      </c>
      <c r="V201" s="412">
        <f>'Production Timings'!$D$10</f>
        <v>0.11991666666666663</v>
      </c>
      <c r="W201" s="648">
        <f t="shared" si="143"/>
        <v>35.669212499999993</v>
      </c>
      <c r="X201" s="14"/>
      <c r="Y201" s="634">
        <f t="shared" ref="Y201:Y206" si="204">X201*Y$3</f>
        <v>0</v>
      </c>
      <c r="Z201" s="635">
        <f t="shared" si="202"/>
        <v>0</v>
      </c>
      <c r="AA201" s="628">
        <f t="shared" si="142"/>
        <v>0</v>
      </c>
      <c r="AB201" s="629">
        <f t="shared" si="201"/>
        <v>0</v>
      </c>
      <c r="AC201" s="629">
        <f t="shared" si="203"/>
        <v>35.669212499999993</v>
      </c>
      <c r="AD201" s="501">
        <v>1.25</v>
      </c>
      <c r="AE201" s="435">
        <v>1.5</v>
      </c>
      <c r="AF201" s="436">
        <v>1.75</v>
      </c>
      <c r="AG201" s="502">
        <f>AC201*AD201</f>
        <v>44.58651562499999</v>
      </c>
      <c r="AH201" s="437">
        <f>AC201*AE201</f>
        <v>53.503818749999994</v>
      </c>
      <c r="AI201" s="438">
        <f>AC201*AF201</f>
        <v>62.42112187499999</v>
      </c>
    </row>
    <row r="202" spans="2:35" x14ac:dyDescent="0.3">
      <c r="B202" s="149">
        <v>24</v>
      </c>
      <c r="C202" s="527">
        <v>1</v>
      </c>
      <c r="D202" s="149">
        <v>70000</v>
      </c>
      <c r="E202" s="165">
        <f t="shared" si="184"/>
        <v>24</v>
      </c>
      <c r="F202" s="165">
        <f t="shared" si="185"/>
        <v>24</v>
      </c>
      <c r="G202" s="529">
        <v>750</v>
      </c>
      <c r="H202" s="165">
        <f t="shared" si="186"/>
        <v>93.333333333333329</v>
      </c>
      <c r="I202" s="149">
        <v>10</v>
      </c>
      <c r="J202" s="14">
        <f t="shared" si="187"/>
        <v>12</v>
      </c>
      <c r="K202" s="149">
        <v>5</v>
      </c>
      <c r="L202" s="14">
        <f t="shared" si="188"/>
        <v>20.040000000000003</v>
      </c>
      <c r="M202" s="149">
        <v>5</v>
      </c>
      <c r="N202" s="149">
        <f t="shared" si="189"/>
        <v>9.9600000000000009</v>
      </c>
      <c r="O202" s="14">
        <f t="shared" si="190"/>
        <v>12</v>
      </c>
      <c r="P202" s="166">
        <f t="shared" si="191"/>
        <v>2304</v>
      </c>
      <c r="Q202" s="166">
        <f t="shared" si="192"/>
        <v>38.4</v>
      </c>
      <c r="R202" s="542">
        <f>'Costs per Hr-Mn-Sc'!$F$8</f>
        <v>0.3597499999999999</v>
      </c>
      <c r="S202" s="417">
        <f t="shared" si="162"/>
        <v>34.535999999999994</v>
      </c>
      <c r="T202" s="137">
        <f>'Production Timings'!$D$12</f>
        <v>0.48566249999999983</v>
      </c>
      <c r="U202" s="138">
        <f>'Production Timings'!$D$6</f>
        <v>0.37773749999999989</v>
      </c>
      <c r="V202" s="412">
        <f>'Production Timings'!$D$10</f>
        <v>0.11991666666666663</v>
      </c>
      <c r="W202" s="648">
        <f t="shared" si="143"/>
        <v>35.519316666666661</v>
      </c>
      <c r="X202" s="14"/>
      <c r="Y202" s="634">
        <f t="shared" si="204"/>
        <v>0</v>
      </c>
      <c r="Z202" s="635">
        <f t="shared" si="202"/>
        <v>0</v>
      </c>
      <c r="AA202" s="628">
        <f t="shared" si="142"/>
        <v>0</v>
      </c>
      <c r="AB202" s="629">
        <f t="shared" si="201"/>
        <v>0</v>
      </c>
      <c r="AC202" s="629">
        <f t="shared" si="203"/>
        <v>35.519316666666661</v>
      </c>
      <c r="AD202" s="501">
        <v>1.25</v>
      </c>
      <c r="AE202" s="435">
        <v>1.5</v>
      </c>
      <c r="AF202" s="436">
        <v>1.75</v>
      </c>
      <c r="AG202" s="502">
        <f t="shared" ref="AG202:AG206" si="205">AC202*AD202</f>
        <v>44.399145833333328</v>
      </c>
      <c r="AH202" s="437">
        <f t="shared" ref="AH202:AH206" si="206">AC202*AE202</f>
        <v>53.278974999999988</v>
      </c>
      <c r="AI202" s="438">
        <f t="shared" ref="AI202:AI206" si="207">AC202*AF202</f>
        <v>62.158804166666656</v>
      </c>
    </row>
    <row r="203" spans="2:35" x14ac:dyDescent="0.3">
      <c r="B203" s="149">
        <v>48</v>
      </c>
      <c r="C203" s="527">
        <v>1</v>
      </c>
      <c r="D203" s="149">
        <v>70000</v>
      </c>
      <c r="E203" s="165">
        <f t="shared" si="184"/>
        <v>48</v>
      </c>
      <c r="F203" s="165">
        <f t="shared" si="185"/>
        <v>48</v>
      </c>
      <c r="G203" s="529">
        <v>750</v>
      </c>
      <c r="H203" s="165">
        <f t="shared" si="186"/>
        <v>93.333333333333329</v>
      </c>
      <c r="I203" s="149">
        <v>10</v>
      </c>
      <c r="J203" s="14">
        <f t="shared" si="187"/>
        <v>24</v>
      </c>
      <c r="K203" s="149">
        <v>5</v>
      </c>
      <c r="L203" s="14">
        <f t="shared" si="188"/>
        <v>40.080000000000005</v>
      </c>
      <c r="M203" s="149">
        <v>5</v>
      </c>
      <c r="N203" s="149">
        <f t="shared" si="189"/>
        <v>19.920000000000002</v>
      </c>
      <c r="O203" s="14">
        <f t="shared" si="190"/>
        <v>24</v>
      </c>
      <c r="P203" s="166">
        <f t="shared" si="191"/>
        <v>4598</v>
      </c>
      <c r="Q203" s="166">
        <f t="shared" si="192"/>
        <v>76.63333333333334</v>
      </c>
      <c r="R203" s="542">
        <f>'Costs per Hr-Mn-Sc'!$F$8</f>
        <v>0.3597499999999999</v>
      </c>
      <c r="S203" s="417">
        <f t="shared" si="162"/>
        <v>34.461052083333321</v>
      </c>
      <c r="T203" s="137">
        <f>'Production Timings'!$D$12</f>
        <v>0.48566249999999983</v>
      </c>
      <c r="U203" s="138">
        <f>'Production Timings'!$D$6</f>
        <v>0.37773749999999989</v>
      </c>
      <c r="V203" s="412">
        <f>'Production Timings'!$D$10</f>
        <v>0.11991666666666663</v>
      </c>
      <c r="W203" s="648">
        <f t="shared" si="143"/>
        <v>35.444368749999988</v>
      </c>
      <c r="X203" s="14"/>
      <c r="Y203" s="634">
        <f t="shared" si="204"/>
        <v>0</v>
      </c>
      <c r="Z203" s="635">
        <f t="shared" si="202"/>
        <v>0</v>
      </c>
      <c r="AA203" s="628">
        <f t="shared" si="142"/>
        <v>0</v>
      </c>
      <c r="AB203" s="629">
        <f t="shared" si="201"/>
        <v>0</v>
      </c>
      <c r="AC203" s="629">
        <f t="shared" si="203"/>
        <v>35.444368749999988</v>
      </c>
      <c r="AD203" s="501">
        <v>1.25</v>
      </c>
      <c r="AE203" s="435">
        <v>1.5</v>
      </c>
      <c r="AF203" s="436">
        <v>1.75</v>
      </c>
      <c r="AG203" s="502">
        <f t="shared" si="205"/>
        <v>44.305460937499987</v>
      </c>
      <c r="AH203" s="437">
        <f t="shared" si="206"/>
        <v>53.166553124999979</v>
      </c>
      <c r="AI203" s="438">
        <f t="shared" si="207"/>
        <v>62.027645312499978</v>
      </c>
    </row>
    <row r="204" spans="2:35" x14ac:dyDescent="0.3">
      <c r="B204" s="14">
        <v>72</v>
      </c>
      <c r="C204" s="527">
        <v>1</v>
      </c>
      <c r="D204" s="149">
        <v>70000</v>
      </c>
      <c r="E204" s="165">
        <f t="shared" si="184"/>
        <v>72</v>
      </c>
      <c r="F204" s="165">
        <f t="shared" si="185"/>
        <v>72</v>
      </c>
      <c r="G204" s="529">
        <v>750</v>
      </c>
      <c r="H204" s="165">
        <f t="shared" si="186"/>
        <v>93.333333333333329</v>
      </c>
      <c r="I204" s="149">
        <v>10</v>
      </c>
      <c r="J204" s="14">
        <f t="shared" si="187"/>
        <v>36</v>
      </c>
      <c r="K204" s="149">
        <v>5</v>
      </c>
      <c r="L204" s="14">
        <f t="shared" si="188"/>
        <v>60.120000000000005</v>
      </c>
      <c r="M204" s="149">
        <v>5</v>
      </c>
      <c r="N204" s="149">
        <f t="shared" si="189"/>
        <v>29.880000000000003</v>
      </c>
      <c r="O204" s="14">
        <f t="shared" si="190"/>
        <v>36</v>
      </c>
      <c r="P204" s="166">
        <f t="shared" si="191"/>
        <v>6892</v>
      </c>
      <c r="Q204" s="166">
        <f t="shared" si="192"/>
        <v>114.86666666666666</v>
      </c>
      <c r="R204" s="542">
        <f>'Costs per Hr-Mn-Sc'!$F$8</f>
        <v>0.3597499999999999</v>
      </c>
      <c r="S204" s="417">
        <f t="shared" si="162"/>
        <v>34.436069444444435</v>
      </c>
      <c r="T204" s="137">
        <f>'Production Timings'!$D$12</f>
        <v>0.48566249999999983</v>
      </c>
      <c r="U204" s="138">
        <f>'Production Timings'!$D$6</f>
        <v>0.37773749999999989</v>
      </c>
      <c r="V204" s="412">
        <f>'Production Timings'!$D$10</f>
        <v>0.11991666666666663</v>
      </c>
      <c r="W204" s="648">
        <f t="shared" si="143"/>
        <v>35.419386111111102</v>
      </c>
      <c r="X204" s="14"/>
      <c r="Y204" s="634">
        <f t="shared" si="204"/>
        <v>0</v>
      </c>
      <c r="Z204" s="635">
        <f t="shared" si="202"/>
        <v>0</v>
      </c>
      <c r="AA204" s="628">
        <f t="shared" si="142"/>
        <v>0</v>
      </c>
      <c r="AB204" s="629">
        <f t="shared" ref="AB204:AB206" si="208">SUM(AA204)</f>
        <v>0</v>
      </c>
      <c r="AC204" s="629">
        <f t="shared" si="203"/>
        <v>35.419386111111102</v>
      </c>
      <c r="AD204" s="501">
        <v>1.25</v>
      </c>
      <c r="AE204" s="435">
        <v>1.5</v>
      </c>
      <c r="AF204" s="436">
        <v>1.75</v>
      </c>
      <c r="AG204" s="502">
        <f t="shared" si="205"/>
        <v>44.274232638888876</v>
      </c>
      <c r="AH204" s="437">
        <f t="shared" si="206"/>
        <v>53.129079166666656</v>
      </c>
      <c r="AI204" s="438">
        <f t="shared" si="207"/>
        <v>61.98392569444443</v>
      </c>
    </row>
    <row r="205" spans="2:35" x14ac:dyDescent="0.3">
      <c r="B205" s="14">
        <v>144</v>
      </c>
      <c r="C205" s="527">
        <v>1</v>
      </c>
      <c r="D205" s="149">
        <v>70000</v>
      </c>
      <c r="E205" s="165">
        <f t="shared" si="184"/>
        <v>144</v>
      </c>
      <c r="F205" s="165">
        <f t="shared" si="185"/>
        <v>144</v>
      </c>
      <c r="G205" s="529">
        <v>750</v>
      </c>
      <c r="H205" s="165">
        <f t="shared" si="186"/>
        <v>93.333333333333329</v>
      </c>
      <c r="I205" s="149">
        <v>10</v>
      </c>
      <c r="J205" s="14">
        <f t="shared" si="187"/>
        <v>72</v>
      </c>
      <c r="K205" s="149">
        <v>5</v>
      </c>
      <c r="L205" s="14">
        <f t="shared" si="188"/>
        <v>120.24000000000001</v>
      </c>
      <c r="M205" s="149">
        <v>5</v>
      </c>
      <c r="N205" s="149">
        <f t="shared" si="189"/>
        <v>59.760000000000005</v>
      </c>
      <c r="O205" s="14">
        <f t="shared" si="190"/>
        <v>72</v>
      </c>
      <c r="P205" s="166">
        <f t="shared" si="191"/>
        <v>13774</v>
      </c>
      <c r="Q205" s="166">
        <f t="shared" si="192"/>
        <v>229.56666666666666</v>
      </c>
      <c r="R205" s="542">
        <f>'Costs per Hr-Mn-Sc'!$F$8</f>
        <v>0.3597499999999999</v>
      </c>
      <c r="S205" s="417">
        <f t="shared" si="162"/>
        <v>34.411086805555549</v>
      </c>
      <c r="T205" s="137">
        <f>'Production Timings'!$D$12</f>
        <v>0.48566249999999983</v>
      </c>
      <c r="U205" s="138">
        <f>'Production Timings'!$D$6</f>
        <v>0.37773749999999989</v>
      </c>
      <c r="V205" s="412">
        <f>'Production Timings'!$D$10</f>
        <v>0.11991666666666663</v>
      </c>
      <c r="W205" s="648">
        <f t="shared" si="143"/>
        <v>35.394403472222216</v>
      </c>
      <c r="X205" s="14"/>
      <c r="Y205" s="634">
        <f t="shared" si="204"/>
        <v>0</v>
      </c>
      <c r="Z205" s="635">
        <f t="shared" si="202"/>
        <v>0</v>
      </c>
      <c r="AA205" s="628">
        <f t="shared" si="142"/>
        <v>0</v>
      </c>
      <c r="AB205" s="629">
        <f t="shared" si="208"/>
        <v>0</v>
      </c>
      <c r="AC205" s="629">
        <f t="shared" si="203"/>
        <v>35.394403472222216</v>
      </c>
      <c r="AD205" s="501">
        <v>1.25</v>
      </c>
      <c r="AE205" s="435">
        <v>1.5</v>
      </c>
      <c r="AF205" s="436">
        <v>1.75</v>
      </c>
      <c r="AG205" s="502">
        <f t="shared" si="205"/>
        <v>44.243004340277771</v>
      </c>
      <c r="AH205" s="437">
        <f t="shared" si="206"/>
        <v>53.09160520833332</v>
      </c>
      <c r="AI205" s="438">
        <f t="shared" si="207"/>
        <v>61.940206076388876</v>
      </c>
    </row>
    <row r="206" spans="2:35" x14ac:dyDescent="0.3">
      <c r="B206" s="14">
        <v>288</v>
      </c>
      <c r="C206" s="527">
        <v>1</v>
      </c>
      <c r="D206" s="149">
        <v>70000</v>
      </c>
      <c r="E206" s="165">
        <f>B206/C206</f>
        <v>288</v>
      </c>
      <c r="F206" s="165">
        <f>ROUNDUP(E206,0)</f>
        <v>288</v>
      </c>
      <c r="G206" s="529">
        <v>750</v>
      </c>
      <c r="H206" s="165">
        <f>D206/G206</f>
        <v>93.333333333333329</v>
      </c>
      <c r="I206" s="149">
        <v>10</v>
      </c>
      <c r="J206" s="14">
        <f>B206*0.5</f>
        <v>144</v>
      </c>
      <c r="K206" s="149">
        <v>5</v>
      </c>
      <c r="L206" s="14">
        <f>(K206*0.167)*F206</f>
        <v>240.48000000000002</v>
      </c>
      <c r="M206" s="149">
        <v>5</v>
      </c>
      <c r="N206" s="149">
        <f>(M206*E206)*0.083</f>
        <v>119.52000000000001</v>
      </c>
      <c r="O206" s="14">
        <f>(0.5*C206)*F206</f>
        <v>144</v>
      </c>
      <c r="P206" s="166">
        <f>(H206*F206)+(I206+J206+L206+N206+O206)</f>
        <v>27538</v>
      </c>
      <c r="Q206" s="166">
        <f>P206/60</f>
        <v>458.96666666666664</v>
      </c>
      <c r="R206" s="542">
        <f>'Costs per Hr-Mn-Sc'!$F$8</f>
        <v>0.3597499999999999</v>
      </c>
      <c r="S206" s="417">
        <f>(R206*P206)/B206</f>
        <v>34.398595486111098</v>
      </c>
      <c r="T206" s="137">
        <f>'Production Timings'!$D$12</f>
        <v>0.48566249999999983</v>
      </c>
      <c r="U206" s="138">
        <f>'Production Timings'!$D$6</f>
        <v>0.37773749999999989</v>
      </c>
      <c r="V206" s="412">
        <f>'Production Timings'!$D$10</f>
        <v>0.11991666666666663</v>
      </c>
      <c r="W206" s="648">
        <f t="shared" si="143"/>
        <v>35.381912152777765</v>
      </c>
      <c r="X206" s="14"/>
      <c r="Y206" s="634">
        <f t="shared" si="204"/>
        <v>0</v>
      </c>
      <c r="Z206" s="635">
        <f t="shared" si="202"/>
        <v>0</v>
      </c>
      <c r="AA206" s="628">
        <f t="shared" si="142"/>
        <v>0</v>
      </c>
      <c r="AB206" s="629">
        <f t="shared" si="208"/>
        <v>0</v>
      </c>
      <c r="AC206" s="629">
        <f t="shared" si="203"/>
        <v>35.381912152777765</v>
      </c>
      <c r="AD206" s="501">
        <v>1.25</v>
      </c>
      <c r="AE206" s="435">
        <v>1.5</v>
      </c>
      <c r="AF206" s="436">
        <v>1.75</v>
      </c>
      <c r="AG206" s="502">
        <f t="shared" si="205"/>
        <v>44.227390190972208</v>
      </c>
      <c r="AH206" s="437">
        <f t="shared" si="206"/>
        <v>53.072868229166644</v>
      </c>
      <c r="AI206" s="438">
        <f t="shared" si="207"/>
        <v>61.918346267361088</v>
      </c>
    </row>
    <row r="207" spans="2:35" x14ac:dyDescent="0.3">
      <c r="B207" s="422">
        <v>1</v>
      </c>
      <c r="C207" s="525">
        <v>1</v>
      </c>
      <c r="D207" s="422">
        <v>80000</v>
      </c>
      <c r="E207" s="424">
        <f t="shared" si="184"/>
        <v>1</v>
      </c>
      <c r="F207" s="424">
        <f t="shared" si="185"/>
        <v>1</v>
      </c>
      <c r="G207" s="528">
        <v>750</v>
      </c>
      <c r="H207" s="424">
        <f t="shared" si="186"/>
        <v>106.66666666666667</v>
      </c>
      <c r="I207" s="422">
        <v>10</v>
      </c>
      <c r="J207" s="422">
        <f t="shared" si="187"/>
        <v>0.5</v>
      </c>
      <c r="K207" s="422">
        <v>5</v>
      </c>
      <c r="L207" s="422">
        <f t="shared" si="188"/>
        <v>0.83500000000000008</v>
      </c>
      <c r="M207" s="422">
        <v>5</v>
      </c>
      <c r="N207" s="422">
        <f t="shared" si="189"/>
        <v>0.41500000000000004</v>
      </c>
      <c r="O207" s="422">
        <f t="shared" si="190"/>
        <v>0.5</v>
      </c>
      <c r="P207" s="426">
        <f t="shared" si="191"/>
        <v>118.91666666666667</v>
      </c>
      <c r="Q207" s="426">
        <f t="shared" si="192"/>
        <v>1.9819444444444445</v>
      </c>
      <c r="R207" s="544">
        <f>'Costs per Hr-Mn-Sc'!$F$8</f>
        <v>0.3597499999999999</v>
      </c>
      <c r="S207" s="427">
        <f t="shared" si="162"/>
        <v>42.780270833333326</v>
      </c>
      <c r="T207" s="428">
        <f>'Production Timings'!$D$12</f>
        <v>0.48566249999999983</v>
      </c>
      <c r="U207" s="429">
        <f>'Production Timings'!$D$6</f>
        <v>0.37773749999999989</v>
      </c>
      <c r="V207" s="422">
        <f>'Production Timings'!$D$10</f>
        <v>0.11991666666666663</v>
      </c>
      <c r="W207" s="434">
        <f t="shared" si="143"/>
        <v>43.763587499999993</v>
      </c>
      <c r="X207" s="156"/>
      <c r="Y207" s="161">
        <f>X207*Y$3</f>
        <v>0</v>
      </c>
      <c r="Z207" s="631">
        <f>X207*Z$3</f>
        <v>0</v>
      </c>
      <c r="AA207" s="632">
        <f t="shared" si="142"/>
        <v>0</v>
      </c>
      <c r="AB207" s="162">
        <f t="shared" ref="AB207:AB212" si="209">SUM(AA207)</f>
        <v>0</v>
      </c>
      <c r="AC207" s="162">
        <f>W207+AB207</f>
        <v>43.763587499999993</v>
      </c>
      <c r="AD207" s="649">
        <v>1.25</v>
      </c>
      <c r="AE207" s="649">
        <v>1.5</v>
      </c>
      <c r="AF207" s="652">
        <v>1.75</v>
      </c>
      <c r="AG207" s="651">
        <f>AC207*AD207</f>
        <v>54.704484374999993</v>
      </c>
      <c r="AH207" s="163">
        <f>AC207*AE207</f>
        <v>65.645381249999986</v>
      </c>
      <c r="AI207" s="163">
        <f>AC207*AF207</f>
        <v>76.586278124999993</v>
      </c>
    </row>
    <row r="208" spans="2:35" x14ac:dyDescent="0.3">
      <c r="B208" s="416">
        <v>2</v>
      </c>
      <c r="C208" s="526">
        <v>1</v>
      </c>
      <c r="D208" s="149">
        <v>80000</v>
      </c>
      <c r="E208" s="165">
        <f>B208/C208</f>
        <v>2</v>
      </c>
      <c r="F208" s="165">
        <f>ROUNDUP(E208,0)</f>
        <v>2</v>
      </c>
      <c r="G208" s="529">
        <v>750</v>
      </c>
      <c r="H208" s="165">
        <f>D208/G208</f>
        <v>106.66666666666667</v>
      </c>
      <c r="I208" s="149">
        <v>10</v>
      </c>
      <c r="J208" s="14">
        <f>B208*0.5</f>
        <v>1</v>
      </c>
      <c r="K208" s="149">
        <v>5</v>
      </c>
      <c r="L208" s="14">
        <f>(K208*0.167)*F208</f>
        <v>1.6700000000000002</v>
      </c>
      <c r="M208" s="149">
        <v>5</v>
      </c>
      <c r="N208" s="149">
        <f>(M208*E208)*0.083</f>
        <v>0.83000000000000007</v>
      </c>
      <c r="O208" s="14">
        <f>(0.5*C208)*F208</f>
        <v>1</v>
      </c>
      <c r="P208" s="166">
        <f>(H208*F208)+(I208+J208+L208+N208+O208)</f>
        <v>227.83333333333334</v>
      </c>
      <c r="Q208" s="166">
        <f>P208/60</f>
        <v>3.7972222222222225</v>
      </c>
      <c r="R208" s="542">
        <f>'Costs per Hr-Mn-Sc'!$F$8</f>
        <v>0.3597499999999999</v>
      </c>
      <c r="S208" s="417">
        <f>(R208*P208)/B208</f>
        <v>40.981520833333327</v>
      </c>
      <c r="T208" s="137">
        <f>'Production Timings'!$D$12</f>
        <v>0.48566249999999983</v>
      </c>
      <c r="U208" s="138">
        <f>'Production Timings'!$D$6</f>
        <v>0.37773749999999989</v>
      </c>
      <c r="V208" s="412">
        <f>'Production Timings'!$D$10</f>
        <v>0.11991666666666663</v>
      </c>
      <c r="W208" s="648">
        <f t="shared" si="143"/>
        <v>41.964837499999994</v>
      </c>
      <c r="X208" s="14"/>
      <c r="Y208" s="634">
        <f>X208*Y$3</f>
        <v>0</v>
      </c>
      <c r="Z208" s="635">
        <f>X208*Z$3</f>
        <v>0</v>
      </c>
      <c r="AA208" s="628">
        <f t="shared" si="142"/>
        <v>0</v>
      </c>
      <c r="AB208" s="629">
        <f t="shared" si="209"/>
        <v>0</v>
      </c>
      <c r="AC208" s="629">
        <f>W208+AB208</f>
        <v>41.964837499999994</v>
      </c>
      <c r="AD208" s="501">
        <v>1.25</v>
      </c>
      <c r="AE208" s="435">
        <v>1.5</v>
      </c>
      <c r="AF208" s="436">
        <v>1.75</v>
      </c>
      <c r="AG208" s="502">
        <f>AC208*AD208</f>
        <v>52.456046874999991</v>
      </c>
      <c r="AH208" s="437">
        <f>AC208*AE208</f>
        <v>62.947256249999995</v>
      </c>
      <c r="AI208" s="438">
        <f>AC208*AF208</f>
        <v>73.438465624999992</v>
      </c>
    </row>
    <row r="209" spans="2:35" x14ac:dyDescent="0.3">
      <c r="B209" s="149">
        <v>6</v>
      </c>
      <c r="C209" s="527">
        <v>1</v>
      </c>
      <c r="D209" s="149">
        <v>80000</v>
      </c>
      <c r="E209" s="165">
        <f t="shared" si="184"/>
        <v>6</v>
      </c>
      <c r="F209" s="165">
        <f t="shared" si="185"/>
        <v>6</v>
      </c>
      <c r="G209" s="529">
        <v>750</v>
      </c>
      <c r="H209" s="165">
        <f t="shared" si="186"/>
        <v>106.66666666666667</v>
      </c>
      <c r="I209" s="149">
        <v>10</v>
      </c>
      <c r="J209" s="14">
        <f t="shared" si="187"/>
        <v>3</v>
      </c>
      <c r="K209" s="149">
        <v>5</v>
      </c>
      <c r="L209" s="14">
        <f t="shared" si="188"/>
        <v>5.0100000000000007</v>
      </c>
      <c r="M209" s="149">
        <v>5</v>
      </c>
      <c r="N209" s="149">
        <f t="shared" si="189"/>
        <v>2.4900000000000002</v>
      </c>
      <c r="O209" s="14">
        <f t="shared" si="190"/>
        <v>3</v>
      </c>
      <c r="P209" s="166">
        <f t="shared" si="191"/>
        <v>663.5</v>
      </c>
      <c r="Q209" s="166">
        <f t="shared" si="192"/>
        <v>11.058333333333334</v>
      </c>
      <c r="R209" s="542">
        <f>'Costs per Hr-Mn-Sc'!$F$8</f>
        <v>0.3597499999999999</v>
      </c>
      <c r="S209" s="417">
        <f t="shared" si="162"/>
        <v>39.782354166666657</v>
      </c>
      <c r="T209" s="137">
        <f>'Production Timings'!$D$12</f>
        <v>0.48566249999999983</v>
      </c>
      <c r="U209" s="138">
        <f>'Production Timings'!$D$6</f>
        <v>0.37773749999999989</v>
      </c>
      <c r="V209" s="412">
        <f>'Production Timings'!$D$10</f>
        <v>0.11991666666666663</v>
      </c>
      <c r="W209" s="648">
        <f t="shared" si="143"/>
        <v>40.765670833333324</v>
      </c>
      <c r="X209" s="14"/>
      <c r="Y209" s="634">
        <f>X209*Y$3</f>
        <v>0</v>
      </c>
      <c r="Z209" s="635">
        <f t="shared" ref="Z209:Z215" si="210">X209*Z$3</f>
        <v>0</v>
      </c>
      <c r="AA209" s="628">
        <f t="shared" ref="AA209:AA260" si="211">Y209+Z209</f>
        <v>0</v>
      </c>
      <c r="AB209" s="629">
        <f t="shared" si="209"/>
        <v>0</v>
      </c>
      <c r="AC209" s="629">
        <f t="shared" ref="AC209:AC215" si="212">W209+AB209</f>
        <v>40.765670833333324</v>
      </c>
      <c r="AD209" s="501">
        <v>1.25</v>
      </c>
      <c r="AE209" s="435">
        <v>1.5</v>
      </c>
      <c r="AF209" s="436">
        <v>1.75</v>
      </c>
      <c r="AG209" s="502">
        <f>AC209*AD209</f>
        <v>50.957088541666657</v>
      </c>
      <c r="AH209" s="437">
        <f>AC209*AE209</f>
        <v>61.148506249999983</v>
      </c>
      <c r="AI209" s="438">
        <f>AC209*AF209</f>
        <v>71.339923958333316</v>
      </c>
    </row>
    <row r="210" spans="2:35" x14ac:dyDescent="0.3">
      <c r="B210" s="149">
        <v>12</v>
      </c>
      <c r="C210" s="527">
        <v>1</v>
      </c>
      <c r="D210" s="149">
        <v>80000</v>
      </c>
      <c r="E210" s="165">
        <f t="shared" si="184"/>
        <v>12</v>
      </c>
      <c r="F210" s="165">
        <f t="shared" si="185"/>
        <v>12</v>
      </c>
      <c r="G210" s="529">
        <v>750</v>
      </c>
      <c r="H210" s="165">
        <f t="shared" si="186"/>
        <v>106.66666666666667</v>
      </c>
      <c r="I210" s="149">
        <v>10</v>
      </c>
      <c r="J210" s="14">
        <f t="shared" si="187"/>
        <v>6</v>
      </c>
      <c r="K210" s="149">
        <v>5</v>
      </c>
      <c r="L210" s="14">
        <f t="shared" si="188"/>
        <v>10.020000000000001</v>
      </c>
      <c r="M210" s="149">
        <v>5</v>
      </c>
      <c r="N210" s="149">
        <f t="shared" si="189"/>
        <v>4.9800000000000004</v>
      </c>
      <c r="O210" s="14">
        <f t="shared" si="190"/>
        <v>6</v>
      </c>
      <c r="P210" s="166">
        <f t="shared" si="191"/>
        <v>1317</v>
      </c>
      <c r="Q210" s="166">
        <f t="shared" si="192"/>
        <v>21.95</v>
      </c>
      <c r="R210" s="542">
        <f>'Costs per Hr-Mn-Sc'!$F$8</f>
        <v>0.3597499999999999</v>
      </c>
      <c r="S210" s="417">
        <f t="shared" si="162"/>
        <v>39.482562499999993</v>
      </c>
      <c r="T210" s="137">
        <f>'Production Timings'!$D$12</f>
        <v>0.48566249999999983</v>
      </c>
      <c r="U210" s="138">
        <f>'Production Timings'!$D$6</f>
        <v>0.37773749999999989</v>
      </c>
      <c r="V210" s="412">
        <f>'Production Timings'!$D$10</f>
        <v>0.11991666666666663</v>
      </c>
      <c r="W210" s="648">
        <f t="shared" ref="W210:W273" si="213">SUM(S210:V210)</f>
        <v>40.46587916666666</v>
      </c>
      <c r="X210" s="14"/>
      <c r="Y210" s="634">
        <f t="shared" ref="Y210:Y215" si="214">X210*Y$3</f>
        <v>0</v>
      </c>
      <c r="Z210" s="635">
        <f t="shared" si="210"/>
        <v>0</v>
      </c>
      <c r="AA210" s="628">
        <f t="shared" si="211"/>
        <v>0</v>
      </c>
      <c r="AB210" s="629">
        <f t="shared" si="209"/>
        <v>0</v>
      </c>
      <c r="AC210" s="629">
        <f t="shared" si="212"/>
        <v>40.46587916666666</v>
      </c>
      <c r="AD210" s="501">
        <v>1.25</v>
      </c>
      <c r="AE210" s="435">
        <v>1.5</v>
      </c>
      <c r="AF210" s="436">
        <v>1.75</v>
      </c>
      <c r="AG210" s="502">
        <f>AC210*AD210</f>
        <v>50.582348958333327</v>
      </c>
      <c r="AH210" s="437">
        <f>AC210*AE210</f>
        <v>60.698818749999987</v>
      </c>
      <c r="AI210" s="438">
        <f>AC210*AF210</f>
        <v>70.815288541666661</v>
      </c>
    </row>
    <row r="211" spans="2:35" x14ac:dyDescent="0.3">
      <c r="B211" s="149">
        <v>24</v>
      </c>
      <c r="C211" s="527">
        <v>1</v>
      </c>
      <c r="D211" s="149">
        <v>80000</v>
      </c>
      <c r="E211" s="165">
        <f t="shared" si="184"/>
        <v>24</v>
      </c>
      <c r="F211" s="165">
        <f t="shared" si="185"/>
        <v>24</v>
      </c>
      <c r="G211" s="529">
        <v>750</v>
      </c>
      <c r="H211" s="165">
        <f t="shared" si="186"/>
        <v>106.66666666666667</v>
      </c>
      <c r="I211" s="149">
        <v>10</v>
      </c>
      <c r="J211" s="14">
        <f t="shared" si="187"/>
        <v>12</v>
      </c>
      <c r="K211" s="149">
        <v>5</v>
      </c>
      <c r="L211" s="14">
        <f t="shared" si="188"/>
        <v>20.040000000000003</v>
      </c>
      <c r="M211" s="149">
        <v>5</v>
      </c>
      <c r="N211" s="149">
        <f t="shared" si="189"/>
        <v>9.9600000000000009</v>
      </c>
      <c r="O211" s="14">
        <f t="shared" si="190"/>
        <v>12</v>
      </c>
      <c r="P211" s="166">
        <f t="shared" si="191"/>
        <v>2624</v>
      </c>
      <c r="Q211" s="166">
        <f t="shared" si="192"/>
        <v>43.733333333333334</v>
      </c>
      <c r="R211" s="542">
        <f>'Costs per Hr-Mn-Sc'!$F$8</f>
        <v>0.3597499999999999</v>
      </c>
      <c r="S211" s="417">
        <f t="shared" si="162"/>
        <v>39.332666666666654</v>
      </c>
      <c r="T211" s="137">
        <f>'Production Timings'!$D$12</f>
        <v>0.48566249999999983</v>
      </c>
      <c r="U211" s="138">
        <f>'Production Timings'!$D$6</f>
        <v>0.37773749999999989</v>
      </c>
      <c r="V211" s="412">
        <f>'Production Timings'!$D$10</f>
        <v>0.11991666666666663</v>
      </c>
      <c r="W211" s="648">
        <f t="shared" si="213"/>
        <v>40.315983333333321</v>
      </c>
      <c r="X211" s="14"/>
      <c r="Y211" s="634">
        <f t="shared" si="214"/>
        <v>0</v>
      </c>
      <c r="Z211" s="635">
        <f t="shared" si="210"/>
        <v>0</v>
      </c>
      <c r="AA211" s="628">
        <f t="shared" si="211"/>
        <v>0</v>
      </c>
      <c r="AB211" s="629">
        <f t="shared" si="209"/>
        <v>0</v>
      </c>
      <c r="AC211" s="629">
        <f t="shared" si="212"/>
        <v>40.315983333333321</v>
      </c>
      <c r="AD211" s="501">
        <v>1.25</v>
      </c>
      <c r="AE211" s="435">
        <v>1.5</v>
      </c>
      <c r="AF211" s="436">
        <v>1.75</v>
      </c>
      <c r="AG211" s="502">
        <f t="shared" ref="AG211:AG215" si="215">AC211*AD211</f>
        <v>50.394979166666651</v>
      </c>
      <c r="AH211" s="437">
        <f t="shared" ref="AH211:AH215" si="216">AC211*AE211</f>
        <v>60.473974999999982</v>
      </c>
      <c r="AI211" s="438">
        <f t="shared" ref="AI211:AI215" si="217">AC211*AF211</f>
        <v>70.552970833333319</v>
      </c>
    </row>
    <row r="212" spans="2:35" x14ac:dyDescent="0.3">
      <c r="B212" s="149">
        <v>48</v>
      </c>
      <c r="C212" s="527">
        <v>1</v>
      </c>
      <c r="D212" s="149">
        <v>80000</v>
      </c>
      <c r="E212" s="165">
        <f t="shared" si="184"/>
        <v>48</v>
      </c>
      <c r="F212" s="165">
        <f t="shared" si="185"/>
        <v>48</v>
      </c>
      <c r="G212" s="529">
        <v>750</v>
      </c>
      <c r="H212" s="165">
        <f t="shared" si="186"/>
        <v>106.66666666666667</v>
      </c>
      <c r="I212" s="149">
        <v>10</v>
      </c>
      <c r="J212" s="14">
        <f t="shared" si="187"/>
        <v>24</v>
      </c>
      <c r="K212" s="149">
        <v>5</v>
      </c>
      <c r="L212" s="14">
        <f t="shared" si="188"/>
        <v>40.080000000000005</v>
      </c>
      <c r="M212" s="149">
        <v>5</v>
      </c>
      <c r="N212" s="149">
        <f t="shared" si="189"/>
        <v>19.920000000000002</v>
      </c>
      <c r="O212" s="14">
        <f t="shared" si="190"/>
        <v>24</v>
      </c>
      <c r="P212" s="166">
        <f t="shared" si="191"/>
        <v>5238</v>
      </c>
      <c r="Q212" s="166">
        <f t="shared" si="192"/>
        <v>87.3</v>
      </c>
      <c r="R212" s="542">
        <f>'Costs per Hr-Mn-Sc'!$F$8</f>
        <v>0.3597499999999999</v>
      </c>
      <c r="S212" s="417">
        <f t="shared" si="162"/>
        <v>39.257718749999988</v>
      </c>
      <c r="T212" s="137">
        <f>'Production Timings'!$D$12</f>
        <v>0.48566249999999983</v>
      </c>
      <c r="U212" s="138">
        <f>'Production Timings'!$D$6</f>
        <v>0.37773749999999989</v>
      </c>
      <c r="V212" s="412">
        <f>'Production Timings'!$D$10</f>
        <v>0.11991666666666663</v>
      </c>
      <c r="W212" s="648">
        <f t="shared" si="213"/>
        <v>40.241035416666655</v>
      </c>
      <c r="X212" s="14"/>
      <c r="Y212" s="634">
        <f t="shared" si="214"/>
        <v>0</v>
      </c>
      <c r="Z212" s="635">
        <f t="shared" si="210"/>
        <v>0</v>
      </c>
      <c r="AA212" s="628">
        <f t="shared" si="211"/>
        <v>0</v>
      </c>
      <c r="AB212" s="629">
        <f t="shared" si="209"/>
        <v>0</v>
      </c>
      <c r="AC212" s="629">
        <f t="shared" si="212"/>
        <v>40.241035416666655</v>
      </c>
      <c r="AD212" s="501">
        <v>1.25</v>
      </c>
      <c r="AE212" s="435">
        <v>1.5</v>
      </c>
      <c r="AF212" s="436">
        <v>1.75</v>
      </c>
      <c r="AG212" s="502">
        <f t="shared" si="215"/>
        <v>50.301294270833317</v>
      </c>
      <c r="AH212" s="437">
        <f t="shared" si="216"/>
        <v>60.361553124999986</v>
      </c>
      <c r="AI212" s="438">
        <f t="shared" si="217"/>
        <v>70.421811979166648</v>
      </c>
    </row>
    <row r="213" spans="2:35" x14ac:dyDescent="0.3">
      <c r="B213" s="14">
        <v>72</v>
      </c>
      <c r="C213" s="527">
        <v>1</v>
      </c>
      <c r="D213" s="149">
        <v>80000</v>
      </c>
      <c r="E213" s="165">
        <f t="shared" si="184"/>
        <v>72</v>
      </c>
      <c r="F213" s="165">
        <f t="shared" si="185"/>
        <v>72</v>
      </c>
      <c r="G213" s="529">
        <v>750</v>
      </c>
      <c r="H213" s="165">
        <f t="shared" si="186"/>
        <v>106.66666666666667</v>
      </c>
      <c r="I213" s="149">
        <v>10</v>
      </c>
      <c r="J213" s="14">
        <f t="shared" si="187"/>
        <v>36</v>
      </c>
      <c r="K213" s="149">
        <v>5</v>
      </c>
      <c r="L213" s="14">
        <f t="shared" si="188"/>
        <v>60.120000000000005</v>
      </c>
      <c r="M213" s="149">
        <v>5</v>
      </c>
      <c r="N213" s="149">
        <f t="shared" si="189"/>
        <v>29.880000000000003</v>
      </c>
      <c r="O213" s="14">
        <f t="shared" si="190"/>
        <v>36</v>
      </c>
      <c r="P213" s="166">
        <f t="shared" si="191"/>
        <v>7852</v>
      </c>
      <c r="Q213" s="166">
        <f t="shared" si="192"/>
        <v>130.86666666666667</v>
      </c>
      <c r="R213" s="542">
        <f>'Costs per Hr-Mn-Sc'!$F$8</f>
        <v>0.3597499999999999</v>
      </c>
      <c r="S213" s="417">
        <f t="shared" si="162"/>
        <v>39.232736111111102</v>
      </c>
      <c r="T213" s="137">
        <f>'Production Timings'!$D$12</f>
        <v>0.48566249999999983</v>
      </c>
      <c r="U213" s="138">
        <f>'Production Timings'!$D$6</f>
        <v>0.37773749999999989</v>
      </c>
      <c r="V213" s="412">
        <f>'Production Timings'!$D$10</f>
        <v>0.11991666666666663</v>
      </c>
      <c r="W213" s="648">
        <f t="shared" si="213"/>
        <v>40.216052777777769</v>
      </c>
      <c r="X213" s="14"/>
      <c r="Y213" s="634">
        <f t="shared" si="214"/>
        <v>0</v>
      </c>
      <c r="Z213" s="635">
        <f t="shared" si="210"/>
        <v>0</v>
      </c>
      <c r="AA213" s="628">
        <f t="shared" si="211"/>
        <v>0</v>
      </c>
      <c r="AB213" s="629">
        <f t="shared" ref="AB213:AB215" si="218">SUM(AA213)</f>
        <v>0</v>
      </c>
      <c r="AC213" s="629">
        <f t="shared" si="212"/>
        <v>40.216052777777769</v>
      </c>
      <c r="AD213" s="501">
        <v>1.25</v>
      </c>
      <c r="AE213" s="435">
        <v>1.5</v>
      </c>
      <c r="AF213" s="436">
        <v>1.75</v>
      </c>
      <c r="AG213" s="502">
        <f t="shared" si="215"/>
        <v>50.270065972222213</v>
      </c>
      <c r="AH213" s="437">
        <f t="shared" si="216"/>
        <v>60.32407916666665</v>
      </c>
      <c r="AI213" s="438">
        <f t="shared" si="217"/>
        <v>70.378092361111101</v>
      </c>
    </row>
    <row r="214" spans="2:35" x14ac:dyDescent="0.3">
      <c r="B214" s="14">
        <v>144</v>
      </c>
      <c r="C214" s="527">
        <v>1</v>
      </c>
      <c r="D214" s="149">
        <v>80000</v>
      </c>
      <c r="E214" s="165">
        <f t="shared" si="184"/>
        <v>144</v>
      </c>
      <c r="F214" s="165">
        <f t="shared" si="185"/>
        <v>144</v>
      </c>
      <c r="G214" s="529">
        <v>750</v>
      </c>
      <c r="H214" s="165">
        <f t="shared" si="186"/>
        <v>106.66666666666667</v>
      </c>
      <c r="I214" s="149">
        <v>10</v>
      </c>
      <c r="J214" s="14">
        <f t="shared" si="187"/>
        <v>72</v>
      </c>
      <c r="K214" s="149">
        <v>5</v>
      </c>
      <c r="L214" s="14">
        <f t="shared" si="188"/>
        <v>120.24000000000001</v>
      </c>
      <c r="M214" s="149">
        <v>5</v>
      </c>
      <c r="N214" s="149">
        <f t="shared" si="189"/>
        <v>59.760000000000005</v>
      </c>
      <c r="O214" s="14">
        <f t="shared" si="190"/>
        <v>72</v>
      </c>
      <c r="P214" s="166">
        <f t="shared" si="191"/>
        <v>15694</v>
      </c>
      <c r="Q214" s="166">
        <f t="shared" si="192"/>
        <v>261.56666666666666</v>
      </c>
      <c r="R214" s="542">
        <f>'Costs per Hr-Mn-Sc'!$F$8</f>
        <v>0.3597499999999999</v>
      </c>
      <c r="S214" s="417">
        <f t="shared" si="162"/>
        <v>39.207753472222208</v>
      </c>
      <c r="T214" s="137">
        <f>'Production Timings'!$D$12</f>
        <v>0.48566249999999983</v>
      </c>
      <c r="U214" s="138">
        <f>'Production Timings'!$D$6</f>
        <v>0.37773749999999989</v>
      </c>
      <c r="V214" s="412">
        <f>'Production Timings'!$D$10</f>
        <v>0.11991666666666663</v>
      </c>
      <c r="W214" s="648">
        <f t="shared" si="213"/>
        <v>40.191070138888875</v>
      </c>
      <c r="X214" s="14"/>
      <c r="Y214" s="634">
        <f t="shared" si="214"/>
        <v>0</v>
      </c>
      <c r="Z214" s="635">
        <f t="shared" si="210"/>
        <v>0</v>
      </c>
      <c r="AA214" s="628">
        <f t="shared" si="211"/>
        <v>0</v>
      </c>
      <c r="AB214" s="629">
        <f t="shared" si="218"/>
        <v>0</v>
      </c>
      <c r="AC214" s="629">
        <f t="shared" si="212"/>
        <v>40.191070138888875</v>
      </c>
      <c r="AD214" s="501">
        <v>1.25</v>
      </c>
      <c r="AE214" s="435">
        <v>1.5</v>
      </c>
      <c r="AF214" s="436">
        <v>1.75</v>
      </c>
      <c r="AG214" s="502">
        <f t="shared" si="215"/>
        <v>50.238837673611094</v>
      </c>
      <c r="AH214" s="437">
        <f t="shared" si="216"/>
        <v>60.286605208333313</v>
      </c>
      <c r="AI214" s="438">
        <f t="shared" si="217"/>
        <v>70.334372743055525</v>
      </c>
    </row>
    <row r="215" spans="2:35" x14ac:dyDescent="0.3">
      <c r="B215" s="14">
        <v>288</v>
      </c>
      <c r="C215" s="527">
        <v>1</v>
      </c>
      <c r="D215" s="149">
        <v>80000</v>
      </c>
      <c r="E215" s="165">
        <f>B215/C215</f>
        <v>288</v>
      </c>
      <c r="F215" s="165">
        <f>ROUNDUP(E215,0)</f>
        <v>288</v>
      </c>
      <c r="G215" s="529">
        <v>750</v>
      </c>
      <c r="H215" s="165">
        <f>D215/G215</f>
        <v>106.66666666666667</v>
      </c>
      <c r="I215" s="149">
        <v>10</v>
      </c>
      <c r="J215" s="14">
        <f>B215*0.5</f>
        <v>144</v>
      </c>
      <c r="K215" s="149">
        <v>5</v>
      </c>
      <c r="L215" s="14">
        <f>(K215*0.167)*F215</f>
        <v>240.48000000000002</v>
      </c>
      <c r="M215" s="149">
        <v>5</v>
      </c>
      <c r="N215" s="149">
        <f>(M215*E215)*0.083</f>
        <v>119.52000000000001</v>
      </c>
      <c r="O215" s="14">
        <f>(0.5*C215)*F215</f>
        <v>144</v>
      </c>
      <c r="P215" s="166">
        <f>(H215*F215)+(I215+J215+L215+N215+O215)</f>
        <v>31378</v>
      </c>
      <c r="Q215" s="166">
        <f>P215/60</f>
        <v>522.9666666666667</v>
      </c>
      <c r="R215" s="542">
        <f>'Costs per Hr-Mn-Sc'!$F$8</f>
        <v>0.3597499999999999</v>
      </c>
      <c r="S215" s="417">
        <f>(R215*P215)/B215</f>
        <v>39.195262152777765</v>
      </c>
      <c r="T215" s="137">
        <f>'Production Timings'!$D$12</f>
        <v>0.48566249999999983</v>
      </c>
      <c r="U215" s="138">
        <f>'Production Timings'!$D$6</f>
        <v>0.37773749999999989</v>
      </c>
      <c r="V215" s="412">
        <f>'Production Timings'!$D$10</f>
        <v>0.11991666666666663</v>
      </c>
      <c r="W215" s="648">
        <f t="shared" si="213"/>
        <v>40.178578819444432</v>
      </c>
      <c r="X215" s="14"/>
      <c r="Y215" s="634">
        <f t="shared" si="214"/>
        <v>0</v>
      </c>
      <c r="Z215" s="635">
        <f t="shared" si="210"/>
        <v>0</v>
      </c>
      <c r="AA215" s="628">
        <f t="shared" si="211"/>
        <v>0</v>
      </c>
      <c r="AB215" s="629">
        <f t="shared" si="218"/>
        <v>0</v>
      </c>
      <c r="AC215" s="629">
        <f t="shared" si="212"/>
        <v>40.178578819444432</v>
      </c>
      <c r="AD215" s="501">
        <v>1.25</v>
      </c>
      <c r="AE215" s="435">
        <v>1.5</v>
      </c>
      <c r="AF215" s="436">
        <v>1.75</v>
      </c>
      <c r="AG215" s="502">
        <f t="shared" si="215"/>
        <v>50.223223524305538</v>
      </c>
      <c r="AH215" s="437">
        <f t="shared" si="216"/>
        <v>60.267868229166652</v>
      </c>
      <c r="AI215" s="438">
        <f t="shared" si="217"/>
        <v>70.312512934027751</v>
      </c>
    </row>
    <row r="216" spans="2:35" x14ac:dyDescent="0.3">
      <c r="B216" s="422">
        <v>1</v>
      </c>
      <c r="C216" s="525">
        <v>1</v>
      </c>
      <c r="D216" s="422">
        <v>90000</v>
      </c>
      <c r="E216" s="424">
        <f t="shared" si="184"/>
        <v>1</v>
      </c>
      <c r="F216" s="424">
        <f t="shared" si="185"/>
        <v>1</v>
      </c>
      <c r="G216" s="528">
        <v>750</v>
      </c>
      <c r="H216" s="424">
        <f t="shared" si="186"/>
        <v>120</v>
      </c>
      <c r="I216" s="422">
        <v>10</v>
      </c>
      <c r="J216" s="422">
        <f t="shared" si="187"/>
        <v>0.5</v>
      </c>
      <c r="K216" s="422">
        <v>5</v>
      </c>
      <c r="L216" s="422">
        <f t="shared" si="188"/>
        <v>0.83500000000000008</v>
      </c>
      <c r="M216" s="422">
        <v>5</v>
      </c>
      <c r="N216" s="422">
        <f t="shared" si="189"/>
        <v>0.41500000000000004</v>
      </c>
      <c r="O216" s="422">
        <f t="shared" si="190"/>
        <v>0.5</v>
      </c>
      <c r="P216" s="426">
        <f t="shared" si="191"/>
        <v>132.25</v>
      </c>
      <c r="Q216" s="426">
        <f t="shared" si="192"/>
        <v>2.2041666666666666</v>
      </c>
      <c r="R216" s="544">
        <f>'Costs per Hr-Mn-Sc'!$F$8</f>
        <v>0.3597499999999999</v>
      </c>
      <c r="S216" s="427">
        <f t="shared" si="162"/>
        <v>47.576937499999985</v>
      </c>
      <c r="T216" s="428">
        <f>'Production Timings'!$D$12</f>
        <v>0.48566249999999983</v>
      </c>
      <c r="U216" s="429">
        <f>'Production Timings'!$D$6</f>
        <v>0.37773749999999989</v>
      </c>
      <c r="V216" s="422">
        <f>'Production Timings'!$D$10</f>
        <v>0.11991666666666663</v>
      </c>
      <c r="W216" s="434">
        <f t="shared" si="213"/>
        <v>48.560254166666653</v>
      </c>
      <c r="X216" s="156"/>
      <c r="Y216" s="161">
        <f>X216*Y$3</f>
        <v>0</v>
      </c>
      <c r="Z216" s="631">
        <f>X216*Z$3</f>
        <v>0</v>
      </c>
      <c r="AA216" s="632">
        <f t="shared" si="211"/>
        <v>0</v>
      </c>
      <c r="AB216" s="162">
        <f t="shared" ref="AB216:AB221" si="219">SUM(AA216)</f>
        <v>0</v>
      </c>
      <c r="AC216" s="162">
        <f>W216+AB216</f>
        <v>48.560254166666653</v>
      </c>
      <c r="AD216" s="431">
        <v>1.25</v>
      </c>
      <c r="AE216" s="431">
        <v>1.5</v>
      </c>
      <c r="AF216" s="432">
        <v>1.75</v>
      </c>
      <c r="AG216" s="651">
        <f>AC216*AD216</f>
        <v>60.700317708333316</v>
      </c>
      <c r="AH216" s="163">
        <f>AC216*AE216</f>
        <v>72.840381249999979</v>
      </c>
      <c r="AI216" s="163">
        <f>AC216*AF216</f>
        <v>84.980444791666642</v>
      </c>
    </row>
    <row r="217" spans="2:35" x14ac:dyDescent="0.3">
      <c r="B217" s="416">
        <v>2</v>
      </c>
      <c r="C217" s="526">
        <v>1</v>
      </c>
      <c r="D217" s="149">
        <v>90000</v>
      </c>
      <c r="E217" s="165">
        <f>B217/C217</f>
        <v>2</v>
      </c>
      <c r="F217" s="165">
        <f>ROUNDUP(E217,0)</f>
        <v>2</v>
      </c>
      <c r="G217" s="529">
        <v>750</v>
      </c>
      <c r="H217" s="165">
        <f>D217/G217</f>
        <v>120</v>
      </c>
      <c r="I217" s="149">
        <v>10</v>
      </c>
      <c r="J217" s="14">
        <f>B217*0.5</f>
        <v>1</v>
      </c>
      <c r="K217" s="149">
        <v>5</v>
      </c>
      <c r="L217" s="14">
        <f>(K217*0.167)*F217</f>
        <v>1.6700000000000002</v>
      </c>
      <c r="M217" s="149">
        <v>5</v>
      </c>
      <c r="N217" s="149">
        <f>(M217*E217)*0.083</f>
        <v>0.83000000000000007</v>
      </c>
      <c r="O217" s="14">
        <f>(0.5*C217)*F217</f>
        <v>1</v>
      </c>
      <c r="P217" s="166">
        <f>(H217*F217)+(I217+J217+L217+N217+O217)</f>
        <v>254.5</v>
      </c>
      <c r="Q217" s="166">
        <f>P217/60</f>
        <v>4.2416666666666663</v>
      </c>
      <c r="R217" s="542">
        <f>'Costs per Hr-Mn-Sc'!$F$8</f>
        <v>0.3597499999999999</v>
      </c>
      <c r="S217" s="417">
        <f>(R217*P217)/B217</f>
        <v>45.778187499999987</v>
      </c>
      <c r="T217" s="137">
        <f>'Production Timings'!$D$12</f>
        <v>0.48566249999999983</v>
      </c>
      <c r="U217" s="138">
        <f>'Production Timings'!$D$6</f>
        <v>0.37773749999999989</v>
      </c>
      <c r="V217" s="412">
        <f>'Production Timings'!$D$10</f>
        <v>0.11991666666666663</v>
      </c>
      <c r="W217" s="648">
        <f t="shared" si="213"/>
        <v>46.761504166666654</v>
      </c>
      <c r="X217" s="14"/>
      <c r="Y217" s="634">
        <f>X217*Y$3</f>
        <v>0</v>
      </c>
      <c r="Z217" s="635">
        <f>X217*Z$3</f>
        <v>0</v>
      </c>
      <c r="AA217" s="628">
        <f t="shared" si="211"/>
        <v>0</v>
      </c>
      <c r="AB217" s="629">
        <f t="shared" si="219"/>
        <v>0</v>
      </c>
      <c r="AC217" s="629">
        <f>W217+AB217</f>
        <v>46.761504166666654</v>
      </c>
      <c r="AD217" s="501">
        <v>1.25</v>
      </c>
      <c r="AE217" s="435">
        <v>1.5</v>
      </c>
      <c r="AF217" s="436">
        <v>1.75</v>
      </c>
      <c r="AG217" s="502">
        <f>AC217*AD217</f>
        <v>58.451880208333321</v>
      </c>
      <c r="AH217" s="437">
        <f>AC217*AE217</f>
        <v>70.142256249999974</v>
      </c>
      <c r="AI217" s="438">
        <f>AC217*AF217</f>
        <v>81.832632291666641</v>
      </c>
    </row>
    <row r="218" spans="2:35" x14ac:dyDescent="0.3">
      <c r="B218" s="149">
        <v>6</v>
      </c>
      <c r="C218" s="527">
        <v>1</v>
      </c>
      <c r="D218" s="149">
        <v>90000</v>
      </c>
      <c r="E218" s="165">
        <f t="shared" si="184"/>
        <v>6</v>
      </c>
      <c r="F218" s="165">
        <f t="shared" si="185"/>
        <v>6</v>
      </c>
      <c r="G218" s="529">
        <v>750</v>
      </c>
      <c r="H218" s="165">
        <f t="shared" si="186"/>
        <v>120</v>
      </c>
      <c r="I218" s="149">
        <v>10</v>
      </c>
      <c r="J218" s="14">
        <f t="shared" si="187"/>
        <v>3</v>
      </c>
      <c r="K218" s="149">
        <v>5</v>
      </c>
      <c r="L218" s="14">
        <f t="shared" si="188"/>
        <v>5.0100000000000007</v>
      </c>
      <c r="M218" s="149">
        <v>5</v>
      </c>
      <c r="N218" s="149">
        <f t="shared" si="189"/>
        <v>2.4900000000000002</v>
      </c>
      <c r="O218" s="14">
        <f t="shared" si="190"/>
        <v>3</v>
      </c>
      <c r="P218" s="166">
        <f t="shared" si="191"/>
        <v>743.5</v>
      </c>
      <c r="Q218" s="166">
        <f t="shared" si="192"/>
        <v>12.391666666666667</v>
      </c>
      <c r="R218" s="542">
        <f>'Costs per Hr-Mn-Sc'!$F$8</f>
        <v>0.3597499999999999</v>
      </c>
      <c r="S218" s="417">
        <f t="shared" si="162"/>
        <v>44.579020833333317</v>
      </c>
      <c r="T218" s="137">
        <f>'Production Timings'!$D$12</f>
        <v>0.48566249999999983</v>
      </c>
      <c r="U218" s="138">
        <f>'Production Timings'!$D$6</f>
        <v>0.37773749999999989</v>
      </c>
      <c r="V218" s="412">
        <f>'Production Timings'!$D$10</f>
        <v>0.11991666666666663</v>
      </c>
      <c r="W218" s="648">
        <f t="shared" si="213"/>
        <v>45.562337499999984</v>
      </c>
      <c r="X218" s="14"/>
      <c r="Y218" s="634">
        <f>X218*Y$3</f>
        <v>0</v>
      </c>
      <c r="Z218" s="635">
        <f t="shared" ref="Z218:Z224" si="220">X218*Z$3</f>
        <v>0</v>
      </c>
      <c r="AA218" s="628">
        <f t="shared" si="211"/>
        <v>0</v>
      </c>
      <c r="AB218" s="629">
        <f t="shared" si="219"/>
        <v>0</v>
      </c>
      <c r="AC218" s="629">
        <f t="shared" ref="AC218:AC224" si="221">W218+AB218</f>
        <v>45.562337499999984</v>
      </c>
      <c r="AD218" s="501">
        <v>1.25</v>
      </c>
      <c r="AE218" s="435">
        <v>1.5</v>
      </c>
      <c r="AF218" s="436">
        <v>1.75</v>
      </c>
      <c r="AG218" s="502">
        <f>AC218*AD218</f>
        <v>56.95292187499998</v>
      </c>
      <c r="AH218" s="437">
        <f>AC218*AE218</f>
        <v>68.343506249999976</v>
      </c>
      <c r="AI218" s="438">
        <f>AC218*AF218</f>
        <v>79.734090624999965</v>
      </c>
    </row>
    <row r="219" spans="2:35" x14ac:dyDescent="0.3">
      <c r="B219" s="149">
        <v>12</v>
      </c>
      <c r="C219" s="527">
        <v>1</v>
      </c>
      <c r="D219" s="149">
        <v>90000</v>
      </c>
      <c r="E219" s="165">
        <f t="shared" si="184"/>
        <v>12</v>
      </c>
      <c r="F219" s="165">
        <f t="shared" si="185"/>
        <v>12</v>
      </c>
      <c r="G219" s="529">
        <v>750</v>
      </c>
      <c r="H219" s="165">
        <f t="shared" si="186"/>
        <v>120</v>
      </c>
      <c r="I219" s="149">
        <v>10</v>
      </c>
      <c r="J219" s="14">
        <f t="shared" si="187"/>
        <v>6</v>
      </c>
      <c r="K219" s="149">
        <v>5</v>
      </c>
      <c r="L219" s="14">
        <f t="shared" si="188"/>
        <v>10.020000000000001</v>
      </c>
      <c r="M219" s="149">
        <v>5</v>
      </c>
      <c r="N219" s="149">
        <f t="shared" si="189"/>
        <v>4.9800000000000004</v>
      </c>
      <c r="O219" s="14">
        <f t="shared" si="190"/>
        <v>6</v>
      </c>
      <c r="P219" s="166">
        <f t="shared" si="191"/>
        <v>1477</v>
      </c>
      <c r="Q219" s="166">
        <f t="shared" si="192"/>
        <v>24.616666666666667</v>
      </c>
      <c r="R219" s="542">
        <f>'Costs per Hr-Mn-Sc'!$F$8</f>
        <v>0.3597499999999999</v>
      </c>
      <c r="S219" s="417">
        <f t="shared" si="162"/>
        <v>44.279229166666653</v>
      </c>
      <c r="T219" s="137">
        <f>'Production Timings'!$D$12</f>
        <v>0.48566249999999983</v>
      </c>
      <c r="U219" s="138">
        <f>'Production Timings'!$D$6</f>
        <v>0.37773749999999989</v>
      </c>
      <c r="V219" s="412">
        <f>'Production Timings'!$D$10</f>
        <v>0.11991666666666663</v>
      </c>
      <c r="W219" s="648">
        <f t="shared" si="213"/>
        <v>45.26254583333332</v>
      </c>
      <c r="X219" s="14"/>
      <c r="Y219" s="634">
        <f t="shared" ref="Y219:Y224" si="222">X219*Y$3</f>
        <v>0</v>
      </c>
      <c r="Z219" s="635">
        <f t="shared" si="220"/>
        <v>0</v>
      </c>
      <c r="AA219" s="628">
        <f t="shared" si="211"/>
        <v>0</v>
      </c>
      <c r="AB219" s="629">
        <f t="shared" si="219"/>
        <v>0</v>
      </c>
      <c r="AC219" s="629">
        <f t="shared" si="221"/>
        <v>45.26254583333332</v>
      </c>
      <c r="AD219" s="501">
        <v>1.25</v>
      </c>
      <c r="AE219" s="435">
        <v>1.5</v>
      </c>
      <c r="AF219" s="436">
        <v>1.75</v>
      </c>
      <c r="AG219" s="502">
        <f>AC219*AD219</f>
        <v>56.57818229166665</v>
      </c>
      <c r="AH219" s="437">
        <f>AC219*AE219</f>
        <v>67.89381874999998</v>
      </c>
      <c r="AI219" s="438">
        <f>AC219*AF219</f>
        <v>79.20945520833331</v>
      </c>
    </row>
    <row r="220" spans="2:35" x14ac:dyDescent="0.3">
      <c r="B220" s="149">
        <v>24</v>
      </c>
      <c r="C220" s="527">
        <v>1</v>
      </c>
      <c r="D220" s="149">
        <v>90000</v>
      </c>
      <c r="E220" s="165">
        <f t="shared" si="184"/>
        <v>24</v>
      </c>
      <c r="F220" s="165">
        <f t="shared" si="185"/>
        <v>24</v>
      </c>
      <c r="G220" s="529">
        <v>750</v>
      </c>
      <c r="H220" s="165">
        <f t="shared" si="186"/>
        <v>120</v>
      </c>
      <c r="I220" s="149">
        <v>10</v>
      </c>
      <c r="J220" s="14">
        <f t="shared" si="187"/>
        <v>12</v>
      </c>
      <c r="K220" s="149">
        <v>5</v>
      </c>
      <c r="L220" s="14">
        <f t="shared" si="188"/>
        <v>20.040000000000003</v>
      </c>
      <c r="M220" s="149">
        <v>5</v>
      </c>
      <c r="N220" s="149">
        <f t="shared" si="189"/>
        <v>9.9600000000000009</v>
      </c>
      <c r="O220" s="14">
        <f t="shared" si="190"/>
        <v>12</v>
      </c>
      <c r="P220" s="166">
        <f t="shared" si="191"/>
        <v>2944</v>
      </c>
      <c r="Q220" s="166">
        <f t="shared" si="192"/>
        <v>49.06666666666667</v>
      </c>
      <c r="R220" s="542">
        <f>'Costs per Hr-Mn-Sc'!$F$8</f>
        <v>0.3597499999999999</v>
      </c>
      <c r="S220" s="417">
        <f t="shared" si="162"/>
        <v>44.129333333333328</v>
      </c>
      <c r="T220" s="137">
        <f>'Production Timings'!$D$12</f>
        <v>0.48566249999999983</v>
      </c>
      <c r="U220" s="138">
        <f>'Production Timings'!$D$6</f>
        <v>0.37773749999999989</v>
      </c>
      <c r="V220" s="412">
        <f>'Production Timings'!$D$10</f>
        <v>0.11991666666666663</v>
      </c>
      <c r="W220" s="648">
        <f t="shared" si="213"/>
        <v>45.112649999999995</v>
      </c>
      <c r="X220" s="14"/>
      <c r="Y220" s="634">
        <f t="shared" si="222"/>
        <v>0</v>
      </c>
      <c r="Z220" s="635">
        <f t="shared" si="220"/>
        <v>0</v>
      </c>
      <c r="AA220" s="628">
        <f t="shared" si="211"/>
        <v>0</v>
      </c>
      <c r="AB220" s="629">
        <f t="shared" si="219"/>
        <v>0</v>
      </c>
      <c r="AC220" s="629">
        <f t="shared" si="221"/>
        <v>45.112649999999995</v>
      </c>
      <c r="AD220" s="501">
        <v>1.25</v>
      </c>
      <c r="AE220" s="435">
        <v>1.5</v>
      </c>
      <c r="AF220" s="436">
        <v>1.75</v>
      </c>
      <c r="AG220" s="502">
        <f t="shared" ref="AG220:AG224" si="223">AC220*AD220</f>
        <v>56.390812499999996</v>
      </c>
      <c r="AH220" s="437">
        <f t="shared" ref="AH220:AH224" si="224">AC220*AE220</f>
        <v>67.668974999999989</v>
      </c>
      <c r="AI220" s="438">
        <f t="shared" ref="AI220:AI224" si="225">AC220*AF220</f>
        <v>78.947137499999997</v>
      </c>
    </row>
    <row r="221" spans="2:35" x14ac:dyDescent="0.3">
      <c r="B221" s="149">
        <v>48</v>
      </c>
      <c r="C221" s="527">
        <v>1</v>
      </c>
      <c r="D221" s="149">
        <v>90000</v>
      </c>
      <c r="E221" s="165">
        <f t="shared" si="184"/>
        <v>48</v>
      </c>
      <c r="F221" s="165">
        <f t="shared" si="185"/>
        <v>48</v>
      </c>
      <c r="G221" s="529">
        <v>750</v>
      </c>
      <c r="H221" s="165">
        <f t="shared" si="186"/>
        <v>120</v>
      </c>
      <c r="I221" s="149">
        <v>10</v>
      </c>
      <c r="J221" s="14">
        <f t="shared" si="187"/>
        <v>24</v>
      </c>
      <c r="K221" s="149">
        <v>5</v>
      </c>
      <c r="L221" s="14">
        <f t="shared" si="188"/>
        <v>40.080000000000005</v>
      </c>
      <c r="M221" s="149">
        <v>5</v>
      </c>
      <c r="N221" s="149">
        <f t="shared" si="189"/>
        <v>19.920000000000002</v>
      </c>
      <c r="O221" s="14">
        <f t="shared" si="190"/>
        <v>24</v>
      </c>
      <c r="P221" s="166">
        <f t="shared" si="191"/>
        <v>5878</v>
      </c>
      <c r="Q221" s="166">
        <f t="shared" si="192"/>
        <v>97.966666666666669</v>
      </c>
      <c r="R221" s="542">
        <f>'Costs per Hr-Mn-Sc'!$F$8</f>
        <v>0.3597499999999999</v>
      </c>
      <c r="S221" s="417">
        <f t="shared" si="162"/>
        <v>44.054385416666655</v>
      </c>
      <c r="T221" s="137">
        <f>'Production Timings'!$D$12</f>
        <v>0.48566249999999983</v>
      </c>
      <c r="U221" s="138">
        <f>'Production Timings'!$D$6</f>
        <v>0.37773749999999989</v>
      </c>
      <c r="V221" s="412">
        <f>'Production Timings'!$D$10</f>
        <v>0.11991666666666663</v>
      </c>
      <c r="W221" s="648">
        <f t="shared" si="213"/>
        <v>45.037702083333322</v>
      </c>
      <c r="X221" s="14"/>
      <c r="Y221" s="634">
        <f t="shared" si="222"/>
        <v>0</v>
      </c>
      <c r="Z221" s="635">
        <f t="shared" si="220"/>
        <v>0</v>
      </c>
      <c r="AA221" s="628">
        <f t="shared" si="211"/>
        <v>0</v>
      </c>
      <c r="AB221" s="629">
        <f t="shared" si="219"/>
        <v>0</v>
      </c>
      <c r="AC221" s="629">
        <f t="shared" si="221"/>
        <v>45.037702083333322</v>
      </c>
      <c r="AD221" s="501">
        <v>1.25</v>
      </c>
      <c r="AE221" s="435">
        <v>1.5</v>
      </c>
      <c r="AF221" s="436">
        <v>1.75</v>
      </c>
      <c r="AG221" s="502">
        <f t="shared" si="223"/>
        <v>56.297127604166654</v>
      </c>
      <c r="AH221" s="437">
        <f t="shared" si="224"/>
        <v>67.556553124999979</v>
      </c>
      <c r="AI221" s="438">
        <f t="shared" si="225"/>
        <v>78.815978645833312</v>
      </c>
    </row>
    <row r="222" spans="2:35" x14ac:dyDescent="0.3">
      <c r="B222" s="14">
        <v>72</v>
      </c>
      <c r="C222" s="527">
        <v>1</v>
      </c>
      <c r="D222" s="149">
        <v>90000</v>
      </c>
      <c r="E222" s="165">
        <f t="shared" si="184"/>
        <v>72</v>
      </c>
      <c r="F222" s="165">
        <f t="shared" si="185"/>
        <v>72</v>
      </c>
      <c r="G222" s="529">
        <v>750</v>
      </c>
      <c r="H222" s="165">
        <f t="shared" si="186"/>
        <v>120</v>
      </c>
      <c r="I222" s="149">
        <v>10</v>
      </c>
      <c r="J222" s="14">
        <f t="shared" si="187"/>
        <v>36</v>
      </c>
      <c r="K222" s="149">
        <v>5</v>
      </c>
      <c r="L222" s="14">
        <f t="shared" si="188"/>
        <v>60.120000000000005</v>
      </c>
      <c r="M222" s="149">
        <v>5</v>
      </c>
      <c r="N222" s="149">
        <f t="shared" si="189"/>
        <v>29.880000000000003</v>
      </c>
      <c r="O222" s="14">
        <f t="shared" si="190"/>
        <v>36</v>
      </c>
      <c r="P222" s="166">
        <f t="shared" si="191"/>
        <v>8812</v>
      </c>
      <c r="Q222" s="166">
        <f t="shared" si="192"/>
        <v>146.86666666666667</v>
      </c>
      <c r="R222" s="542">
        <f>'Costs per Hr-Mn-Sc'!$F$8</f>
        <v>0.3597499999999999</v>
      </c>
      <c r="S222" s="417">
        <f t="shared" si="162"/>
        <v>44.029402777777769</v>
      </c>
      <c r="T222" s="137">
        <f>'Production Timings'!$D$12</f>
        <v>0.48566249999999983</v>
      </c>
      <c r="U222" s="138">
        <f>'Production Timings'!$D$6</f>
        <v>0.37773749999999989</v>
      </c>
      <c r="V222" s="412">
        <f>'Production Timings'!$D$10</f>
        <v>0.11991666666666663</v>
      </c>
      <c r="W222" s="648">
        <f t="shared" si="213"/>
        <v>45.012719444444436</v>
      </c>
      <c r="X222" s="14"/>
      <c r="Y222" s="634">
        <f t="shared" si="222"/>
        <v>0</v>
      </c>
      <c r="Z222" s="635">
        <f t="shared" si="220"/>
        <v>0</v>
      </c>
      <c r="AA222" s="628">
        <f t="shared" si="211"/>
        <v>0</v>
      </c>
      <c r="AB222" s="629">
        <f t="shared" ref="AB222:AB224" si="226">SUM(AA222)</f>
        <v>0</v>
      </c>
      <c r="AC222" s="629">
        <f t="shared" si="221"/>
        <v>45.012719444444436</v>
      </c>
      <c r="AD222" s="501">
        <v>1.25</v>
      </c>
      <c r="AE222" s="435">
        <v>1.5</v>
      </c>
      <c r="AF222" s="436">
        <v>1.75</v>
      </c>
      <c r="AG222" s="502">
        <f t="shared" si="223"/>
        <v>56.265899305555543</v>
      </c>
      <c r="AH222" s="437">
        <f t="shared" si="224"/>
        <v>67.519079166666657</v>
      </c>
      <c r="AI222" s="438">
        <f t="shared" si="225"/>
        <v>78.772259027777764</v>
      </c>
    </row>
    <row r="223" spans="2:35" x14ac:dyDescent="0.3">
      <c r="B223" s="14">
        <v>144</v>
      </c>
      <c r="C223" s="527">
        <v>1</v>
      </c>
      <c r="D223" s="149">
        <v>90000</v>
      </c>
      <c r="E223" s="165">
        <f t="shared" si="184"/>
        <v>144</v>
      </c>
      <c r="F223" s="165">
        <f t="shared" si="185"/>
        <v>144</v>
      </c>
      <c r="G223" s="529">
        <v>750</v>
      </c>
      <c r="H223" s="165">
        <f t="shared" si="186"/>
        <v>120</v>
      </c>
      <c r="I223" s="149">
        <v>10</v>
      </c>
      <c r="J223" s="14">
        <f t="shared" si="187"/>
        <v>72</v>
      </c>
      <c r="K223" s="149">
        <v>5</v>
      </c>
      <c r="L223" s="14">
        <f t="shared" si="188"/>
        <v>120.24000000000001</v>
      </c>
      <c r="M223" s="149">
        <v>5</v>
      </c>
      <c r="N223" s="149">
        <f t="shared" si="189"/>
        <v>59.760000000000005</v>
      </c>
      <c r="O223" s="14">
        <f t="shared" si="190"/>
        <v>72</v>
      </c>
      <c r="P223" s="166">
        <f t="shared" si="191"/>
        <v>17614</v>
      </c>
      <c r="Q223" s="166">
        <f t="shared" si="192"/>
        <v>293.56666666666666</v>
      </c>
      <c r="R223" s="542">
        <f>'Costs per Hr-Mn-Sc'!$F$8</f>
        <v>0.3597499999999999</v>
      </c>
      <c r="S223" s="417">
        <f t="shared" si="162"/>
        <v>44.004420138888882</v>
      </c>
      <c r="T223" s="137">
        <f>'Production Timings'!$D$12</f>
        <v>0.48566249999999983</v>
      </c>
      <c r="U223" s="138">
        <f>'Production Timings'!$D$6</f>
        <v>0.37773749999999989</v>
      </c>
      <c r="V223" s="412">
        <f>'Production Timings'!$D$10</f>
        <v>0.11991666666666663</v>
      </c>
      <c r="W223" s="648">
        <f t="shared" si="213"/>
        <v>44.987736805555549</v>
      </c>
      <c r="X223" s="14"/>
      <c r="Y223" s="634">
        <f t="shared" si="222"/>
        <v>0</v>
      </c>
      <c r="Z223" s="635">
        <f t="shared" si="220"/>
        <v>0</v>
      </c>
      <c r="AA223" s="628">
        <f t="shared" si="211"/>
        <v>0</v>
      </c>
      <c r="AB223" s="629">
        <f t="shared" si="226"/>
        <v>0</v>
      </c>
      <c r="AC223" s="629">
        <f t="shared" si="221"/>
        <v>44.987736805555549</v>
      </c>
      <c r="AD223" s="501">
        <v>1.25</v>
      </c>
      <c r="AE223" s="435">
        <v>1.5</v>
      </c>
      <c r="AF223" s="436">
        <v>1.75</v>
      </c>
      <c r="AG223" s="502">
        <f t="shared" si="223"/>
        <v>56.234671006944438</v>
      </c>
      <c r="AH223" s="437">
        <f t="shared" si="224"/>
        <v>67.48160520833332</v>
      </c>
      <c r="AI223" s="438">
        <f t="shared" si="225"/>
        <v>78.728539409722217</v>
      </c>
    </row>
    <row r="224" spans="2:35" x14ac:dyDescent="0.3">
      <c r="B224" s="14">
        <v>288</v>
      </c>
      <c r="C224" s="527">
        <v>1</v>
      </c>
      <c r="D224" s="149">
        <v>90000</v>
      </c>
      <c r="E224" s="165">
        <f>B224/C224</f>
        <v>288</v>
      </c>
      <c r="F224" s="165">
        <f>ROUNDUP(E224,0)</f>
        <v>288</v>
      </c>
      <c r="G224" s="529">
        <v>750</v>
      </c>
      <c r="H224" s="165">
        <f>D224/G224</f>
        <v>120</v>
      </c>
      <c r="I224" s="149">
        <v>10</v>
      </c>
      <c r="J224" s="14">
        <f>B224*0.5</f>
        <v>144</v>
      </c>
      <c r="K224" s="149">
        <v>5</v>
      </c>
      <c r="L224" s="14">
        <f>(K224*0.167)*F224</f>
        <v>240.48000000000002</v>
      </c>
      <c r="M224" s="149">
        <v>5</v>
      </c>
      <c r="N224" s="149">
        <f>(M224*E224)*0.083</f>
        <v>119.52000000000001</v>
      </c>
      <c r="O224" s="14">
        <f>(0.5*C224)*F224</f>
        <v>144</v>
      </c>
      <c r="P224" s="166">
        <f>(H224*F224)+(I224+J224+L224+N224+O224)</f>
        <v>35218</v>
      </c>
      <c r="Q224" s="166">
        <f>P224/60</f>
        <v>586.9666666666667</v>
      </c>
      <c r="R224" s="542">
        <f>'Costs per Hr-Mn-Sc'!$F$8</f>
        <v>0.3597499999999999</v>
      </c>
      <c r="S224" s="417">
        <f>(R224*P224)/B224</f>
        <v>43.991928819444432</v>
      </c>
      <c r="T224" s="137">
        <f>'Production Timings'!$D$12</f>
        <v>0.48566249999999983</v>
      </c>
      <c r="U224" s="138">
        <f>'Production Timings'!$D$6</f>
        <v>0.37773749999999989</v>
      </c>
      <c r="V224" s="412">
        <f>'Production Timings'!$D$10</f>
        <v>0.11991666666666663</v>
      </c>
      <c r="W224" s="648">
        <f t="shared" si="213"/>
        <v>44.975245486111099</v>
      </c>
      <c r="X224" s="14"/>
      <c r="Y224" s="634">
        <f t="shared" si="222"/>
        <v>0</v>
      </c>
      <c r="Z224" s="635">
        <f t="shared" si="220"/>
        <v>0</v>
      </c>
      <c r="AA224" s="628">
        <f t="shared" si="211"/>
        <v>0</v>
      </c>
      <c r="AB224" s="629">
        <f t="shared" si="226"/>
        <v>0</v>
      </c>
      <c r="AC224" s="629">
        <f t="shared" si="221"/>
        <v>44.975245486111099</v>
      </c>
      <c r="AD224" s="501">
        <v>1.25</v>
      </c>
      <c r="AE224" s="435">
        <v>1.5</v>
      </c>
      <c r="AF224" s="436">
        <v>1.75</v>
      </c>
      <c r="AG224" s="502">
        <f t="shared" si="223"/>
        <v>56.219056857638876</v>
      </c>
      <c r="AH224" s="437">
        <f t="shared" si="224"/>
        <v>67.462868229166645</v>
      </c>
      <c r="AI224" s="438">
        <f t="shared" si="225"/>
        <v>78.706679600694429</v>
      </c>
    </row>
    <row r="225" spans="2:35" x14ac:dyDescent="0.3">
      <c r="B225" s="422">
        <v>1</v>
      </c>
      <c r="C225" s="525">
        <v>1</v>
      </c>
      <c r="D225" s="422">
        <v>100000</v>
      </c>
      <c r="E225" s="424">
        <f t="shared" si="184"/>
        <v>1</v>
      </c>
      <c r="F225" s="424">
        <f t="shared" si="185"/>
        <v>1</v>
      </c>
      <c r="G225" s="528">
        <v>750</v>
      </c>
      <c r="H225" s="424">
        <f t="shared" si="186"/>
        <v>133.33333333333334</v>
      </c>
      <c r="I225" s="422">
        <v>10</v>
      </c>
      <c r="J225" s="422">
        <f t="shared" si="187"/>
        <v>0.5</v>
      </c>
      <c r="K225" s="422">
        <v>5</v>
      </c>
      <c r="L225" s="422">
        <f t="shared" si="188"/>
        <v>0.83500000000000008</v>
      </c>
      <c r="M225" s="422">
        <v>5</v>
      </c>
      <c r="N225" s="422">
        <f t="shared" si="189"/>
        <v>0.41500000000000004</v>
      </c>
      <c r="O225" s="422">
        <f t="shared" si="190"/>
        <v>0.5</v>
      </c>
      <c r="P225" s="426">
        <f t="shared" si="191"/>
        <v>145.58333333333334</v>
      </c>
      <c r="Q225" s="426">
        <f t="shared" si="192"/>
        <v>2.4263888888888889</v>
      </c>
      <c r="R225" s="544">
        <f>'Costs per Hr-Mn-Sc'!$F$8</f>
        <v>0.3597499999999999</v>
      </c>
      <c r="S225" s="427">
        <f t="shared" si="162"/>
        <v>52.373604166666659</v>
      </c>
      <c r="T225" s="428">
        <f>'Production Timings'!$D$12</f>
        <v>0.48566249999999983</v>
      </c>
      <c r="U225" s="429">
        <f>'Production Timings'!$D$6</f>
        <v>0.37773749999999989</v>
      </c>
      <c r="V225" s="422">
        <f>'Production Timings'!$D$10</f>
        <v>0.11991666666666663</v>
      </c>
      <c r="W225" s="434">
        <f t="shared" si="213"/>
        <v>53.356920833333326</v>
      </c>
      <c r="X225" s="156"/>
      <c r="Y225" s="161">
        <f>X225*Y$3</f>
        <v>0</v>
      </c>
      <c r="Z225" s="631">
        <f>X225*Z$3</f>
        <v>0</v>
      </c>
      <c r="AA225" s="632">
        <f t="shared" si="211"/>
        <v>0</v>
      </c>
      <c r="AB225" s="162">
        <f t="shared" ref="AB225:AB230" si="227">SUM(AA225)</f>
        <v>0</v>
      </c>
      <c r="AC225" s="162">
        <f>W225+AB225</f>
        <v>53.356920833333326</v>
      </c>
      <c r="AD225" s="431">
        <v>1.25</v>
      </c>
      <c r="AE225" s="431">
        <v>1.5</v>
      </c>
      <c r="AF225" s="432">
        <v>1.75</v>
      </c>
      <c r="AG225" s="651">
        <f>AC225*AD225</f>
        <v>66.696151041666653</v>
      </c>
      <c r="AH225" s="163">
        <f>AC225*AE225</f>
        <v>80.035381249999986</v>
      </c>
      <c r="AI225" s="163">
        <f>AC225*AF225</f>
        <v>93.37461145833332</v>
      </c>
    </row>
    <row r="226" spans="2:35" x14ac:dyDescent="0.3">
      <c r="B226" s="416">
        <v>2</v>
      </c>
      <c r="C226" s="526">
        <v>1</v>
      </c>
      <c r="D226" s="149">
        <v>100000</v>
      </c>
      <c r="E226" s="165">
        <f>B226/C226</f>
        <v>2</v>
      </c>
      <c r="F226" s="165">
        <f>ROUNDUP(E226,0)</f>
        <v>2</v>
      </c>
      <c r="G226" s="529">
        <v>750</v>
      </c>
      <c r="H226" s="165">
        <f>D226/G226</f>
        <v>133.33333333333334</v>
      </c>
      <c r="I226" s="149">
        <v>10</v>
      </c>
      <c r="J226" s="14">
        <f>B226*0.5</f>
        <v>1</v>
      </c>
      <c r="K226" s="149">
        <v>5</v>
      </c>
      <c r="L226" s="14">
        <f>(K226*0.167)*F226</f>
        <v>1.6700000000000002</v>
      </c>
      <c r="M226" s="149">
        <v>5</v>
      </c>
      <c r="N226" s="149">
        <f>(M226*E226)*0.083</f>
        <v>0.83000000000000007</v>
      </c>
      <c r="O226" s="14">
        <f>(0.5*C226)*F226</f>
        <v>1</v>
      </c>
      <c r="P226" s="166">
        <f>(H226*F226)+(I226+J226+L226+N226+O226)</f>
        <v>281.16666666666669</v>
      </c>
      <c r="Q226" s="166">
        <f>P226/60</f>
        <v>4.6861111111111118</v>
      </c>
      <c r="R226" s="542">
        <f>'Costs per Hr-Mn-Sc'!$F$8</f>
        <v>0.3597499999999999</v>
      </c>
      <c r="S226" s="417">
        <f>(R226*P226)/B226</f>
        <v>50.574854166666654</v>
      </c>
      <c r="T226" s="137">
        <f>'Production Timings'!$D$12</f>
        <v>0.48566249999999983</v>
      </c>
      <c r="U226" s="138">
        <f>'Production Timings'!$D$6</f>
        <v>0.37773749999999989</v>
      </c>
      <c r="V226" s="412">
        <f>'Production Timings'!$D$10</f>
        <v>0.11991666666666663</v>
      </c>
      <c r="W226" s="648">
        <f t="shared" si="213"/>
        <v>51.558170833333321</v>
      </c>
      <c r="X226" s="14"/>
      <c r="Y226" s="634">
        <f>X226*Y$3</f>
        <v>0</v>
      </c>
      <c r="Z226" s="635">
        <f>X226*Z$3</f>
        <v>0</v>
      </c>
      <c r="AA226" s="628">
        <f t="shared" si="211"/>
        <v>0</v>
      </c>
      <c r="AB226" s="629">
        <f t="shared" si="227"/>
        <v>0</v>
      </c>
      <c r="AC226" s="629">
        <f>W226+AB226</f>
        <v>51.558170833333321</v>
      </c>
      <c r="AD226" s="501">
        <v>1.25</v>
      </c>
      <c r="AE226" s="435">
        <v>1.5</v>
      </c>
      <c r="AF226" s="436">
        <v>1.75</v>
      </c>
      <c r="AG226" s="502">
        <f>AC226*AD226</f>
        <v>64.447713541666644</v>
      </c>
      <c r="AH226" s="437">
        <f>AC226*AE226</f>
        <v>77.337256249999982</v>
      </c>
      <c r="AI226" s="438">
        <f>AC226*AF226</f>
        <v>90.226798958333319</v>
      </c>
    </row>
    <row r="227" spans="2:35" x14ac:dyDescent="0.3">
      <c r="B227" s="149">
        <v>6</v>
      </c>
      <c r="C227" s="527">
        <v>1</v>
      </c>
      <c r="D227" s="149">
        <v>100000</v>
      </c>
      <c r="E227" s="165">
        <f t="shared" si="184"/>
        <v>6</v>
      </c>
      <c r="F227" s="165">
        <f t="shared" si="185"/>
        <v>6</v>
      </c>
      <c r="G227" s="529">
        <v>750</v>
      </c>
      <c r="H227" s="165">
        <f t="shared" si="186"/>
        <v>133.33333333333334</v>
      </c>
      <c r="I227" s="149">
        <v>10</v>
      </c>
      <c r="J227" s="14">
        <f t="shared" si="187"/>
        <v>3</v>
      </c>
      <c r="K227" s="149">
        <v>5</v>
      </c>
      <c r="L227" s="14">
        <f t="shared" si="188"/>
        <v>5.0100000000000007</v>
      </c>
      <c r="M227" s="149">
        <v>5</v>
      </c>
      <c r="N227" s="149">
        <f t="shared" si="189"/>
        <v>2.4900000000000002</v>
      </c>
      <c r="O227" s="14">
        <f t="shared" si="190"/>
        <v>3</v>
      </c>
      <c r="P227" s="166">
        <f t="shared" si="191"/>
        <v>823.5</v>
      </c>
      <c r="Q227" s="166">
        <f t="shared" si="192"/>
        <v>13.725</v>
      </c>
      <c r="R227" s="542">
        <f>'Costs per Hr-Mn-Sc'!$F$8</f>
        <v>0.3597499999999999</v>
      </c>
      <c r="S227" s="417">
        <f t="shared" si="162"/>
        <v>49.375687499999991</v>
      </c>
      <c r="T227" s="137">
        <f>'Production Timings'!$D$12</f>
        <v>0.48566249999999983</v>
      </c>
      <c r="U227" s="138">
        <f>'Production Timings'!$D$6</f>
        <v>0.37773749999999989</v>
      </c>
      <c r="V227" s="412">
        <f>'Production Timings'!$D$10</f>
        <v>0.11991666666666663</v>
      </c>
      <c r="W227" s="648">
        <f t="shared" si="213"/>
        <v>50.359004166666658</v>
      </c>
      <c r="X227" s="14"/>
      <c r="Y227" s="634">
        <f>X227*Y$3</f>
        <v>0</v>
      </c>
      <c r="Z227" s="635">
        <f t="shared" ref="Z227:Z233" si="228">X227*Z$3</f>
        <v>0</v>
      </c>
      <c r="AA227" s="628">
        <f t="shared" si="211"/>
        <v>0</v>
      </c>
      <c r="AB227" s="629">
        <f t="shared" si="227"/>
        <v>0</v>
      </c>
      <c r="AC227" s="629">
        <f t="shared" ref="AC227:AC233" si="229">W227+AB227</f>
        <v>50.359004166666658</v>
      </c>
      <c r="AD227" s="501">
        <v>1.25</v>
      </c>
      <c r="AE227" s="435">
        <v>1.5</v>
      </c>
      <c r="AF227" s="436">
        <v>1.75</v>
      </c>
      <c r="AG227" s="502">
        <f>AC227*AD227</f>
        <v>62.948755208333324</v>
      </c>
      <c r="AH227" s="437">
        <f>AC227*AE227</f>
        <v>75.538506249999983</v>
      </c>
      <c r="AI227" s="438">
        <f>AC227*AF227</f>
        <v>88.128257291666657</v>
      </c>
    </row>
    <row r="228" spans="2:35" x14ac:dyDescent="0.3">
      <c r="B228" s="149">
        <v>12</v>
      </c>
      <c r="C228" s="527">
        <v>1</v>
      </c>
      <c r="D228" s="149">
        <v>100000</v>
      </c>
      <c r="E228" s="165">
        <f t="shared" si="184"/>
        <v>12</v>
      </c>
      <c r="F228" s="165">
        <f t="shared" si="185"/>
        <v>12</v>
      </c>
      <c r="G228" s="529">
        <v>750</v>
      </c>
      <c r="H228" s="165">
        <f t="shared" si="186"/>
        <v>133.33333333333334</v>
      </c>
      <c r="I228" s="149">
        <v>10</v>
      </c>
      <c r="J228" s="14">
        <f t="shared" si="187"/>
        <v>6</v>
      </c>
      <c r="K228" s="149">
        <v>5</v>
      </c>
      <c r="L228" s="14">
        <f t="shared" si="188"/>
        <v>10.020000000000001</v>
      </c>
      <c r="M228" s="149">
        <v>5</v>
      </c>
      <c r="N228" s="149">
        <f t="shared" si="189"/>
        <v>4.9800000000000004</v>
      </c>
      <c r="O228" s="14">
        <f t="shared" si="190"/>
        <v>6</v>
      </c>
      <c r="P228" s="166">
        <f t="shared" si="191"/>
        <v>1637</v>
      </c>
      <c r="Q228" s="166">
        <f t="shared" si="192"/>
        <v>27.283333333333335</v>
      </c>
      <c r="R228" s="542">
        <f>'Costs per Hr-Mn-Sc'!$F$8</f>
        <v>0.3597499999999999</v>
      </c>
      <c r="S228" s="417">
        <f t="shared" si="162"/>
        <v>49.075895833333327</v>
      </c>
      <c r="T228" s="137">
        <f>'Production Timings'!$D$12</f>
        <v>0.48566249999999983</v>
      </c>
      <c r="U228" s="138">
        <f>'Production Timings'!$D$6</f>
        <v>0.37773749999999989</v>
      </c>
      <c r="V228" s="412">
        <f>'Production Timings'!$D$10</f>
        <v>0.11991666666666663</v>
      </c>
      <c r="W228" s="648">
        <f t="shared" si="213"/>
        <v>50.059212499999994</v>
      </c>
      <c r="X228" s="14"/>
      <c r="Y228" s="634">
        <f t="shared" ref="Y228:Y233" si="230">X228*Y$3</f>
        <v>0</v>
      </c>
      <c r="Z228" s="635">
        <f t="shared" si="228"/>
        <v>0</v>
      </c>
      <c r="AA228" s="628">
        <f t="shared" si="211"/>
        <v>0</v>
      </c>
      <c r="AB228" s="629">
        <f t="shared" si="227"/>
        <v>0</v>
      </c>
      <c r="AC228" s="629">
        <f t="shared" si="229"/>
        <v>50.059212499999994</v>
      </c>
      <c r="AD228" s="501">
        <v>1.25</v>
      </c>
      <c r="AE228" s="435">
        <v>1.5</v>
      </c>
      <c r="AF228" s="436">
        <v>1.75</v>
      </c>
      <c r="AG228" s="502">
        <f>AC228*AD228</f>
        <v>62.574015624999994</v>
      </c>
      <c r="AH228" s="437">
        <f>AC228*AE228</f>
        <v>75.088818749999987</v>
      </c>
      <c r="AI228" s="438">
        <f>AC228*AF228</f>
        <v>87.603621874999988</v>
      </c>
    </row>
    <row r="229" spans="2:35" x14ac:dyDescent="0.3">
      <c r="B229" s="149">
        <v>24</v>
      </c>
      <c r="C229" s="527">
        <v>1</v>
      </c>
      <c r="D229" s="149">
        <v>100000</v>
      </c>
      <c r="E229" s="165">
        <f t="shared" si="184"/>
        <v>24</v>
      </c>
      <c r="F229" s="165">
        <f t="shared" si="185"/>
        <v>24</v>
      </c>
      <c r="G229" s="529">
        <v>750</v>
      </c>
      <c r="H229" s="165">
        <f t="shared" si="186"/>
        <v>133.33333333333334</v>
      </c>
      <c r="I229" s="149">
        <v>10</v>
      </c>
      <c r="J229" s="14">
        <f t="shared" si="187"/>
        <v>12</v>
      </c>
      <c r="K229" s="149">
        <v>5</v>
      </c>
      <c r="L229" s="14">
        <f t="shared" si="188"/>
        <v>20.040000000000003</v>
      </c>
      <c r="M229" s="149">
        <v>5</v>
      </c>
      <c r="N229" s="149">
        <f t="shared" si="189"/>
        <v>9.9600000000000009</v>
      </c>
      <c r="O229" s="14">
        <f t="shared" si="190"/>
        <v>12</v>
      </c>
      <c r="P229" s="166">
        <f t="shared" si="191"/>
        <v>3264</v>
      </c>
      <c r="Q229" s="166">
        <f t="shared" si="192"/>
        <v>54.4</v>
      </c>
      <c r="R229" s="542">
        <f>'Costs per Hr-Mn-Sc'!$F$8</f>
        <v>0.3597499999999999</v>
      </c>
      <c r="S229" s="417">
        <f t="shared" si="162"/>
        <v>48.925999999999988</v>
      </c>
      <c r="T229" s="137">
        <f>'Production Timings'!$D$12</f>
        <v>0.48566249999999983</v>
      </c>
      <c r="U229" s="138">
        <f>'Production Timings'!$D$6</f>
        <v>0.37773749999999989</v>
      </c>
      <c r="V229" s="412">
        <f>'Production Timings'!$D$10</f>
        <v>0.11991666666666663</v>
      </c>
      <c r="W229" s="648">
        <f t="shared" si="213"/>
        <v>49.909316666666655</v>
      </c>
      <c r="X229" s="14"/>
      <c r="Y229" s="634">
        <f t="shared" si="230"/>
        <v>0</v>
      </c>
      <c r="Z229" s="635">
        <f t="shared" si="228"/>
        <v>0</v>
      </c>
      <c r="AA229" s="628">
        <f t="shared" si="211"/>
        <v>0</v>
      </c>
      <c r="AB229" s="629">
        <f t="shared" si="227"/>
        <v>0</v>
      </c>
      <c r="AC229" s="629">
        <f t="shared" si="229"/>
        <v>49.909316666666655</v>
      </c>
      <c r="AD229" s="501">
        <v>1.25</v>
      </c>
      <c r="AE229" s="435">
        <v>1.5</v>
      </c>
      <c r="AF229" s="436">
        <v>1.75</v>
      </c>
      <c r="AG229" s="502">
        <f t="shared" ref="AG229:AG233" si="231">AC229*AD229</f>
        <v>62.386645833333318</v>
      </c>
      <c r="AH229" s="437">
        <f t="shared" ref="AH229:AH233" si="232">AC229*AE229</f>
        <v>74.863974999999982</v>
      </c>
      <c r="AI229" s="438">
        <f t="shared" ref="AI229:AI233" si="233">AC229*AF229</f>
        <v>87.341304166666646</v>
      </c>
    </row>
    <row r="230" spans="2:35" x14ac:dyDescent="0.3">
      <c r="B230" s="149">
        <v>48</v>
      </c>
      <c r="C230" s="527">
        <v>1</v>
      </c>
      <c r="D230" s="149">
        <v>100000</v>
      </c>
      <c r="E230" s="165">
        <f t="shared" si="184"/>
        <v>48</v>
      </c>
      <c r="F230" s="165">
        <f t="shared" si="185"/>
        <v>48</v>
      </c>
      <c r="G230" s="529">
        <v>750</v>
      </c>
      <c r="H230" s="165">
        <f t="shared" si="186"/>
        <v>133.33333333333334</v>
      </c>
      <c r="I230" s="149">
        <v>10</v>
      </c>
      <c r="J230" s="14">
        <f t="shared" si="187"/>
        <v>24</v>
      </c>
      <c r="K230" s="149">
        <v>5</v>
      </c>
      <c r="L230" s="14">
        <f t="shared" si="188"/>
        <v>40.080000000000005</v>
      </c>
      <c r="M230" s="149">
        <v>5</v>
      </c>
      <c r="N230" s="149">
        <f t="shared" si="189"/>
        <v>19.920000000000002</v>
      </c>
      <c r="O230" s="14">
        <f t="shared" si="190"/>
        <v>24</v>
      </c>
      <c r="P230" s="166">
        <f t="shared" si="191"/>
        <v>6518</v>
      </c>
      <c r="Q230" s="166">
        <f t="shared" si="192"/>
        <v>108.63333333333334</v>
      </c>
      <c r="R230" s="542">
        <f>'Costs per Hr-Mn-Sc'!$F$8</f>
        <v>0.3597499999999999</v>
      </c>
      <c r="S230" s="417">
        <f t="shared" si="162"/>
        <v>48.851052083333322</v>
      </c>
      <c r="T230" s="137">
        <f>'Production Timings'!$D$12</f>
        <v>0.48566249999999983</v>
      </c>
      <c r="U230" s="138">
        <f>'Production Timings'!$D$6</f>
        <v>0.37773749999999989</v>
      </c>
      <c r="V230" s="412">
        <f>'Production Timings'!$D$10</f>
        <v>0.11991666666666663</v>
      </c>
      <c r="W230" s="648">
        <f t="shared" si="213"/>
        <v>49.834368749999989</v>
      </c>
      <c r="X230" s="14"/>
      <c r="Y230" s="634">
        <f t="shared" si="230"/>
        <v>0</v>
      </c>
      <c r="Z230" s="635">
        <f t="shared" si="228"/>
        <v>0</v>
      </c>
      <c r="AA230" s="628">
        <f t="shared" si="211"/>
        <v>0</v>
      </c>
      <c r="AB230" s="629">
        <f t="shared" si="227"/>
        <v>0</v>
      </c>
      <c r="AC230" s="629">
        <f t="shared" si="229"/>
        <v>49.834368749999989</v>
      </c>
      <c r="AD230" s="501">
        <v>1.25</v>
      </c>
      <c r="AE230" s="435">
        <v>1.5</v>
      </c>
      <c r="AF230" s="436">
        <v>1.75</v>
      </c>
      <c r="AG230" s="502">
        <f t="shared" si="231"/>
        <v>62.292960937499984</v>
      </c>
      <c r="AH230" s="437">
        <f t="shared" si="232"/>
        <v>74.751553124999987</v>
      </c>
      <c r="AI230" s="438">
        <f t="shared" si="233"/>
        <v>87.210145312499975</v>
      </c>
    </row>
    <row r="231" spans="2:35" x14ac:dyDescent="0.3">
      <c r="B231" s="14">
        <v>72</v>
      </c>
      <c r="C231" s="527">
        <v>1</v>
      </c>
      <c r="D231" s="149">
        <v>100000</v>
      </c>
      <c r="E231" s="165">
        <f t="shared" si="184"/>
        <v>72</v>
      </c>
      <c r="F231" s="165">
        <f t="shared" si="185"/>
        <v>72</v>
      </c>
      <c r="G231" s="529">
        <v>750</v>
      </c>
      <c r="H231" s="165">
        <f t="shared" si="186"/>
        <v>133.33333333333334</v>
      </c>
      <c r="I231" s="149">
        <v>10</v>
      </c>
      <c r="J231" s="14">
        <f t="shared" si="187"/>
        <v>36</v>
      </c>
      <c r="K231" s="149">
        <v>5</v>
      </c>
      <c r="L231" s="14">
        <f t="shared" si="188"/>
        <v>60.120000000000005</v>
      </c>
      <c r="M231" s="149">
        <v>5</v>
      </c>
      <c r="N231" s="149">
        <f t="shared" si="189"/>
        <v>29.880000000000003</v>
      </c>
      <c r="O231" s="14">
        <f t="shared" si="190"/>
        <v>36</v>
      </c>
      <c r="P231" s="166">
        <f t="shared" si="191"/>
        <v>9772</v>
      </c>
      <c r="Q231" s="166">
        <f t="shared" si="192"/>
        <v>162.86666666666667</v>
      </c>
      <c r="R231" s="542">
        <f>'Costs per Hr-Mn-Sc'!$F$8</f>
        <v>0.3597499999999999</v>
      </c>
      <c r="S231" s="417">
        <f t="shared" si="162"/>
        <v>48.826069444444428</v>
      </c>
      <c r="T231" s="137">
        <f>'Production Timings'!$D$12</f>
        <v>0.48566249999999983</v>
      </c>
      <c r="U231" s="138">
        <f>'Production Timings'!$D$6</f>
        <v>0.37773749999999989</v>
      </c>
      <c r="V231" s="412">
        <f>'Production Timings'!$D$10</f>
        <v>0.11991666666666663</v>
      </c>
      <c r="W231" s="648">
        <f t="shared" si="213"/>
        <v>49.809386111111095</v>
      </c>
      <c r="X231" s="14"/>
      <c r="Y231" s="634">
        <f t="shared" si="230"/>
        <v>0</v>
      </c>
      <c r="Z231" s="635">
        <f t="shared" si="228"/>
        <v>0</v>
      </c>
      <c r="AA231" s="628">
        <f t="shared" si="211"/>
        <v>0</v>
      </c>
      <c r="AB231" s="629">
        <f t="shared" ref="AB231:AB233" si="234">SUM(AA231)</f>
        <v>0</v>
      </c>
      <c r="AC231" s="629">
        <f t="shared" si="229"/>
        <v>49.809386111111095</v>
      </c>
      <c r="AD231" s="501">
        <v>1.25</v>
      </c>
      <c r="AE231" s="435">
        <v>1.5</v>
      </c>
      <c r="AF231" s="436">
        <v>1.75</v>
      </c>
      <c r="AG231" s="502">
        <f t="shared" si="231"/>
        <v>62.261732638888873</v>
      </c>
      <c r="AH231" s="437">
        <f t="shared" si="232"/>
        <v>74.714079166666636</v>
      </c>
      <c r="AI231" s="438">
        <f t="shared" si="233"/>
        <v>87.166425694444413</v>
      </c>
    </row>
    <row r="232" spans="2:35" x14ac:dyDescent="0.3">
      <c r="B232" s="14">
        <v>144</v>
      </c>
      <c r="C232" s="527">
        <v>1</v>
      </c>
      <c r="D232" s="149">
        <v>100000</v>
      </c>
      <c r="E232" s="165">
        <f t="shared" si="184"/>
        <v>144</v>
      </c>
      <c r="F232" s="165">
        <f t="shared" si="185"/>
        <v>144</v>
      </c>
      <c r="G232" s="529">
        <v>750</v>
      </c>
      <c r="H232" s="165">
        <f t="shared" si="186"/>
        <v>133.33333333333334</v>
      </c>
      <c r="I232" s="149">
        <v>10</v>
      </c>
      <c r="J232" s="14">
        <f t="shared" si="187"/>
        <v>72</v>
      </c>
      <c r="K232" s="149">
        <v>5</v>
      </c>
      <c r="L232" s="14">
        <f t="shared" si="188"/>
        <v>120.24000000000001</v>
      </c>
      <c r="M232" s="149">
        <v>5</v>
      </c>
      <c r="N232" s="149">
        <f t="shared" si="189"/>
        <v>59.760000000000005</v>
      </c>
      <c r="O232" s="14">
        <f t="shared" si="190"/>
        <v>72</v>
      </c>
      <c r="P232" s="166">
        <f t="shared" si="191"/>
        <v>19534</v>
      </c>
      <c r="Q232" s="166">
        <f t="shared" si="192"/>
        <v>325.56666666666666</v>
      </c>
      <c r="R232" s="542">
        <f>'Costs per Hr-Mn-Sc'!$F$8</f>
        <v>0.3597499999999999</v>
      </c>
      <c r="S232" s="417">
        <f t="shared" si="162"/>
        <v>48.801086805555542</v>
      </c>
      <c r="T232" s="137">
        <f>'Production Timings'!$D$12</f>
        <v>0.48566249999999983</v>
      </c>
      <c r="U232" s="138">
        <f>'Production Timings'!$D$6</f>
        <v>0.37773749999999989</v>
      </c>
      <c r="V232" s="412">
        <f>'Production Timings'!$D$10</f>
        <v>0.11991666666666663</v>
      </c>
      <c r="W232" s="648">
        <f t="shared" si="213"/>
        <v>49.784403472222209</v>
      </c>
      <c r="X232" s="14"/>
      <c r="Y232" s="634">
        <f t="shared" si="230"/>
        <v>0</v>
      </c>
      <c r="Z232" s="635">
        <f t="shared" si="228"/>
        <v>0</v>
      </c>
      <c r="AA232" s="628">
        <f t="shared" si="211"/>
        <v>0</v>
      </c>
      <c r="AB232" s="629">
        <f t="shared" si="234"/>
        <v>0</v>
      </c>
      <c r="AC232" s="629">
        <f t="shared" si="229"/>
        <v>49.784403472222209</v>
      </c>
      <c r="AD232" s="501">
        <v>1.25</v>
      </c>
      <c r="AE232" s="435">
        <v>1.5</v>
      </c>
      <c r="AF232" s="436">
        <v>1.75</v>
      </c>
      <c r="AG232" s="502">
        <f t="shared" si="231"/>
        <v>62.230504340277761</v>
      </c>
      <c r="AH232" s="437">
        <f t="shared" si="232"/>
        <v>74.676605208333314</v>
      </c>
      <c r="AI232" s="438">
        <f t="shared" si="233"/>
        <v>87.122706076388866</v>
      </c>
    </row>
    <row r="233" spans="2:35" x14ac:dyDescent="0.3">
      <c r="B233" s="14">
        <v>288</v>
      </c>
      <c r="C233" s="527">
        <v>1</v>
      </c>
      <c r="D233" s="149">
        <v>100000</v>
      </c>
      <c r="E233" s="165">
        <f>B233/C233</f>
        <v>288</v>
      </c>
      <c r="F233" s="165">
        <f>ROUNDUP(E233,0)</f>
        <v>288</v>
      </c>
      <c r="G233" s="529">
        <v>750</v>
      </c>
      <c r="H233" s="165">
        <f>D233/G233</f>
        <v>133.33333333333334</v>
      </c>
      <c r="I233" s="149">
        <v>10</v>
      </c>
      <c r="J233" s="14">
        <f>B233*0.5</f>
        <v>144</v>
      </c>
      <c r="K233" s="149">
        <v>5</v>
      </c>
      <c r="L233" s="14">
        <f>(K233*0.167)*F233</f>
        <v>240.48000000000002</v>
      </c>
      <c r="M233" s="149">
        <v>5</v>
      </c>
      <c r="N233" s="149">
        <f>(M233*E233)*0.083</f>
        <v>119.52000000000001</v>
      </c>
      <c r="O233" s="14">
        <f>(0.5*C233)*F233</f>
        <v>144</v>
      </c>
      <c r="P233" s="166">
        <f>(H233*F233)+(I233+J233+L233+N233+O233)</f>
        <v>39058</v>
      </c>
      <c r="Q233" s="166">
        <f>P233/60</f>
        <v>650.9666666666667</v>
      </c>
      <c r="R233" s="542">
        <f>'Costs per Hr-Mn-Sc'!$F$8</f>
        <v>0.3597499999999999</v>
      </c>
      <c r="S233" s="417">
        <f>(R233*P233)/B233</f>
        <v>48.788595486111099</v>
      </c>
      <c r="T233" s="137">
        <f>'Production Timings'!$D$12</f>
        <v>0.48566249999999983</v>
      </c>
      <c r="U233" s="138">
        <f>'Production Timings'!$D$6</f>
        <v>0.37773749999999989</v>
      </c>
      <c r="V233" s="412">
        <f>'Production Timings'!$D$10</f>
        <v>0.11991666666666663</v>
      </c>
      <c r="W233" s="648">
        <f t="shared" si="213"/>
        <v>49.771912152777766</v>
      </c>
      <c r="X233" s="14"/>
      <c r="Y233" s="634">
        <f t="shared" si="230"/>
        <v>0</v>
      </c>
      <c r="Z233" s="635">
        <f t="shared" si="228"/>
        <v>0</v>
      </c>
      <c r="AA233" s="628">
        <f t="shared" si="211"/>
        <v>0</v>
      </c>
      <c r="AB233" s="629">
        <f t="shared" si="234"/>
        <v>0</v>
      </c>
      <c r="AC233" s="629">
        <f t="shared" si="229"/>
        <v>49.771912152777766</v>
      </c>
      <c r="AD233" s="501">
        <v>1.25</v>
      </c>
      <c r="AE233" s="435">
        <v>1.5</v>
      </c>
      <c r="AF233" s="436">
        <v>1.75</v>
      </c>
      <c r="AG233" s="502">
        <f t="shared" si="231"/>
        <v>62.214890190972206</v>
      </c>
      <c r="AH233" s="437">
        <f t="shared" si="232"/>
        <v>74.657868229166652</v>
      </c>
      <c r="AI233" s="438">
        <f t="shared" si="233"/>
        <v>87.100846267361092</v>
      </c>
    </row>
    <row r="234" spans="2:35" x14ac:dyDescent="0.3">
      <c r="B234" s="422">
        <v>1</v>
      </c>
      <c r="C234" s="525">
        <v>1</v>
      </c>
      <c r="D234" s="422">
        <v>110000</v>
      </c>
      <c r="E234" s="424">
        <f t="shared" si="184"/>
        <v>1</v>
      </c>
      <c r="F234" s="424">
        <f t="shared" si="185"/>
        <v>1</v>
      </c>
      <c r="G234" s="528">
        <v>750</v>
      </c>
      <c r="H234" s="424">
        <f t="shared" si="186"/>
        <v>146.66666666666666</v>
      </c>
      <c r="I234" s="422">
        <v>10</v>
      </c>
      <c r="J234" s="422">
        <f t="shared" si="187"/>
        <v>0.5</v>
      </c>
      <c r="K234" s="422">
        <v>5</v>
      </c>
      <c r="L234" s="422">
        <f t="shared" si="188"/>
        <v>0.83500000000000008</v>
      </c>
      <c r="M234" s="422">
        <v>5</v>
      </c>
      <c r="N234" s="422">
        <f t="shared" si="189"/>
        <v>0.41500000000000004</v>
      </c>
      <c r="O234" s="422">
        <f t="shared" si="190"/>
        <v>0.5</v>
      </c>
      <c r="P234" s="426">
        <f t="shared" si="191"/>
        <v>158.91666666666666</v>
      </c>
      <c r="Q234" s="426">
        <f t="shared" si="192"/>
        <v>2.6486111111111108</v>
      </c>
      <c r="R234" s="544">
        <f>'Costs per Hr-Mn-Sc'!$F$8</f>
        <v>0.3597499999999999</v>
      </c>
      <c r="S234" s="427">
        <f t="shared" si="162"/>
        <v>57.170270833333312</v>
      </c>
      <c r="T234" s="428">
        <f>'Production Timings'!$D$12</f>
        <v>0.48566249999999983</v>
      </c>
      <c r="U234" s="429">
        <f>'Production Timings'!$D$6</f>
        <v>0.37773749999999989</v>
      </c>
      <c r="V234" s="422">
        <f>'Production Timings'!$D$10</f>
        <v>0.11991666666666663</v>
      </c>
      <c r="W234" s="434">
        <f t="shared" si="213"/>
        <v>58.153587499999979</v>
      </c>
      <c r="X234" s="156"/>
      <c r="Y234" s="161">
        <f>X234*Y$3</f>
        <v>0</v>
      </c>
      <c r="Z234" s="631">
        <f>X234*Z$3</f>
        <v>0</v>
      </c>
      <c r="AA234" s="632">
        <f t="shared" si="211"/>
        <v>0</v>
      </c>
      <c r="AB234" s="162">
        <f t="shared" ref="AB234:AB239" si="235">SUM(AA234)</f>
        <v>0</v>
      </c>
      <c r="AC234" s="162">
        <f>W234+AB234</f>
        <v>58.153587499999979</v>
      </c>
      <c r="AD234" s="431">
        <v>1.25</v>
      </c>
      <c r="AE234" s="431">
        <v>1.5</v>
      </c>
      <c r="AF234" s="432">
        <v>1.75</v>
      </c>
      <c r="AG234" s="651">
        <f>AC234*AD234</f>
        <v>72.691984374999976</v>
      </c>
      <c r="AH234" s="163">
        <f>AC234*AE234</f>
        <v>87.230381249999965</v>
      </c>
      <c r="AI234" s="163">
        <f>AC234*AF234</f>
        <v>101.76877812499997</v>
      </c>
    </row>
    <row r="235" spans="2:35" x14ac:dyDescent="0.3">
      <c r="B235" s="416">
        <v>2</v>
      </c>
      <c r="C235" s="526">
        <v>1</v>
      </c>
      <c r="D235" s="149">
        <v>110000</v>
      </c>
      <c r="E235" s="165">
        <f>B235/C235</f>
        <v>2</v>
      </c>
      <c r="F235" s="165">
        <f>ROUNDUP(E235,0)</f>
        <v>2</v>
      </c>
      <c r="G235" s="529">
        <v>750</v>
      </c>
      <c r="H235" s="165">
        <f>D235/G235</f>
        <v>146.66666666666666</v>
      </c>
      <c r="I235" s="149">
        <v>10</v>
      </c>
      <c r="J235" s="14">
        <f>B235*0.5</f>
        <v>1</v>
      </c>
      <c r="K235" s="149">
        <v>5</v>
      </c>
      <c r="L235" s="14">
        <f>(K235*0.167)*F235</f>
        <v>1.6700000000000002</v>
      </c>
      <c r="M235" s="149">
        <v>5</v>
      </c>
      <c r="N235" s="149">
        <f>(M235*E235)*0.083</f>
        <v>0.83000000000000007</v>
      </c>
      <c r="O235" s="14">
        <f>(0.5*C235)*F235</f>
        <v>1</v>
      </c>
      <c r="P235" s="166">
        <f>(H235*F235)+(I235+J235+L235+N235+O235)</f>
        <v>307.83333333333331</v>
      </c>
      <c r="Q235" s="166">
        <f>P235/60</f>
        <v>5.1305555555555555</v>
      </c>
      <c r="R235" s="542">
        <f>'Costs per Hr-Mn-Sc'!$F$8</f>
        <v>0.3597499999999999</v>
      </c>
      <c r="S235" s="417">
        <f>(R235*P235)/B235</f>
        <v>55.371520833333314</v>
      </c>
      <c r="T235" s="137">
        <f>'Production Timings'!$D$12</f>
        <v>0.48566249999999983</v>
      </c>
      <c r="U235" s="138">
        <f>'Production Timings'!$D$6</f>
        <v>0.37773749999999989</v>
      </c>
      <c r="V235" s="412">
        <f>'Production Timings'!$D$10</f>
        <v>0.11991666666666663</v>
      </c>
      <c r="W235" s="648">
        <f t="shared" si="213"/>
        <v>56.354837499999981</v>
      </c>
      <c r="X235" s="14"/>
      <c r="Y235" s="634">
        <f>X235*Y$3</f>
        <v>0</v>
      </c>
      <c r="Z235" s="635">
        <f>X235*Z$3</f>
        <v>0</v>
      </c>
      <c r="AA235" s="628">
        <f t="shared" si="211"/>
        <v>0</v>
      </c>
      <c r="AB235" s="629">
        <f t="shared" si="235"/>
        <v>0</v>
      </c>
      <c r="AC235" s="629">
        <f>W235+AB235</f>
        <v>56.354837499999981</v>
      </c>
      <c r="AD235" s="501">
        <v>1.25</v>
      </c>
      <c r="AE235" s="435">
        <v>1.5</v>
      </c>
      <c r="AF235" s="436">
        <v>1.75</v>
      </c>
      <c r="AG235" s="502">
        <f>AC235*AD235</f>
        <v>70.443546874999981</v>
      </c>
      <c r="AH235" s="437">
        <f>AC235*AE235</f>
        <v>84.532256249999975</v>
      </c>
      <c r="AI235" s="438">
        <f>AC235*AF235</f>
        <v>98.620965624999968</v>
      </c>
    </row>
    <row r="236" spans="2:35" x14ac:dyDescent="0.3">
      <c r="B236" s="149">
        <v>6</v>
      </c>
      <c r="C236" s="527">
        <v>1</v>
      </c>
      <c r="D236" s="149">
        <v>110000</v>
      </c>
      <c r="E236" s="165">
        <f t="shared" si="184"/>
        <v>6</v>
      </c>
      <c r="F236" s="165">
        <f t="shared" si="185"/>
        <v>6</v>
      </c>
      <c r="G236" s="529">
        <v>750</v>
      </c>
      <c r="H236" s="165">
        <f t="shared" si="186"/>
        <v>146.66666666666666</v>
      </c>
      <c r="I236" s="149">
        <v>10</v>
      </c>
      <c r="J236" s="14">
        <f t="shared" si="187"/>
        <v>3</v>
      </c>
      <c r="K236" s="149">
        <v>5</v>
      </c>
      <c r="L236" s="14">
        <f t="shared" si="188"/>
        <v>5.0100000000000007</v>
      </c>
      <c r="M236" s="149">
        <v>5</v>
      </c>
      <c r="N236" s="149">
        <f t="shared" si="189"/>
        <v>2.4900000000000002</v>
      </c>
      <c r="O236" s="14">
        <f t="shared" si="190"/>
        <v>3</v>
      </c>
      <c r="P236" s="166">
        <f t="shared" si="191"/>
        <v>903.5</v>
      </c>
      <c r="Q236" s="166">
        <f t="shared" si="192"/>
        <v>15.058333333333334</v>
      </c>
      <c r="R236" s="542">
        <f>'Costs per Hr-Mn-Sc'!$F$8</f>
        <v>0.3597499999999999</v>
      </c>
      <c r="S236" s="417">
        <f t="shared" si="162"/>
        <v>54.172354166666651</v>
      </c>
      <c r="T236" s="137">
        <f>'Production Timings'!$D$12</f>
        <v>0.48566249999999983</v>
      </c>
      <c r="U236" s="138">
        <f>'Production Timings'!$D$6</f>
        <v>0.37773749999999989</v>
      </c>
      <c r="V236" s="412">
        <f>'Production Timings'!$D$10</f>
        <v>0.11991666666666663</v>
      </c>
      <c r="W236" s="648">
        <f t="shared" si="213"/>
        <v>55.155670833333318</v>
      </c>
      <c r="X236" s="14"/>
      <c r="Y236" s="634">
        <f>X236*Y$3</f>
        <v>0</v>
      </c>
      <c r="Z236" s="635">
        <f t="shared" ref="Z236:Z242" si="236">X236*Z$3</f>
        <v>0</v>
      </c>
      <c r="AA236" s="628">
        <f t="shared" si="211"/>
        <v>0</v>
      </c>
      <c r="AB236" s="629">
        <f t="shared" si="235"/>
        <v>0</v>
      </c>
      <c r="AC236" s="629">
        <f t="shared" ref="AC236:AC242" si="237">W236+AB236</f>
        <v>55.155670833333318</v>
      </c>
      <c r="AD236" s="501">
        <v>1.25</v>
      </c>
      <c r="AE236" s="435">
        <v>1.5</v>
      </c>
      <c r="AF236" s="436">
        <v>1.75</v>
      </c>
      <c r="AG236" s="502">
        <f>AC236*AD236</f>
        <v>68.944588541666647</v>
      </c>
      <c r="AH236" s="437">
        <f>AC236*AE236</f>
        <v>82.733506249999976</v>
      </c>
      <c r="AI236" s="438">
        <f>AC236*AF236</f>
        <v>96.522423958333306</v>
      </c>
    </row>
    <row r="237" spans="2:35" x14ac:dyDescent="0.3">
      <c r="B237" s="149">
        <v>12</v>
      </c>
      <c r="C237" s="527">
        <v>1</v>
      </c>
      <c r="D237" s="149">
        <v>110000</v>
      </c>
      <c r="E237" s="165">
        <f t="shared" si="184"/>
        <v>12</v>
      </c>
      <c r="F237" s="165">
        <f t="shared" si="185"/>
        <v>12</v>
      </c>
      <c r="G237" s="529">
        <v>750</v>
      </c>
      <c r="H237" s="165">
        <f t="shared" si="186"/>
        <v>146.66666666666666</v>
      </c>
      <c r="I237" s="149">
        <v>10</v>
      </c>
      <c r="J237" s="14">
        <f t="shared" si="187"/>
        <v>6</v>
      </c>
      <c r="K237" s="149">
        <v>5</v>
      </c>
      <c r="L237" s="14">
        <f t="shared" si="188"/>
        <v>10.020000000000001</v>
      </c>
      <c r="M237" s="149">
        <v>5</v>
      </c>
      <c r="N237" s="149">
        <f t="shared" si="189"/>
        <v>4.9800000000000004</v>
      </c>
      <c r="O237" s="14">
        <f t="shared" si="190"/>
        <v>6</v>
      </c>
      <c r="P237" s="166">
        <f t="shared" si="191"/>
        <v>1797</v>
      </c>
      <c r="Q237" s="166">
        <f t="shared" si="192"/>
        <v>29.95</v>
      </c>
      <c r="R237" s="542">
        <f>'Costs per Hr-Mn-Sc'!$F$8</f>
        <v>0.3597499999999999</v>
      </c>
      <c r="S237" s="417">
        <f t="shared" si="162"/>
        <v>53.872562499999987</v>
      </c>
      <c r="T237" s="137">
        <f>'Production Timings'!$D$12</f>
        <v>0.48566249999999983</v>
      </c>
      <c r="U237" s="138">
        <f>'Production Timings'!$D$6</f>
        <v>0.37773749999999989</v>
      </c>
      <c r="V237" s="412">
        <f>'Production Timings'!$D$10</f>
        <v>0.11991666666666663</v>
      </c>
      <c r="W237" s="648">
        <f t="shared" si="213"/>
        <v>54.855879166666654</v>
      </c>
      <c r="X237" s="14"/>
      <c r="Y237" s="634">
        <f t="shared" ref="Y237:Y242" si="238">X237*Y$3</f>
        <v>0</v>
      </c>
      <c r="Z237" s="635">
        <f t="shared" si="236"/>
        <v>0</v>
      </c>
      <c r="AA237" s="628">
        <f t="shared" si="211"/>
        <v>0</v>
      </c>
      <c r="AB237" s="629">
        <f t="shared" si="235"/>
        <v>0</v>
      </c>
      <c r="AC237" s="629">
        <f t="shared" si="237"/>
        <v>54.855879166666654</v>
      </c>
      <c r="AD237" s="501">
        <v>1.25</v>
      </c>
      <c r="AE237" s="435">
        <v>1.5</v>
      </c>
      <c r="AF237" s="436">
        <v>1.75</v>
      </c>
      <c r="AG237" s="502">
        <f>AC237*AD237</f>
        <v>68.569848958333324</v>
      </c>
      <c r="AH237" s="437">
        <f>AC237*AE237</f>
        <v>82.28381874999998</v>
      </c>
      <c r="AI237" s="438">
        <f>AC237*AF237</f>
        <v>95.997788541666637</v>
      </c>
    </row>
    <row r="238" spans="2:35" x14ac:dyDescent="0.3">
      <c r="B238" s="149">
        <v>24</v>
      </c>
      <c r="C238" s="527">
        <v>1</v>
      </c>
      <c r="D238" s="149">
        <v>110000</v>
      </c>
      <c r="E238" s="165">
        <f t="shared" si="184"/>
        <v>24</v>
      </c>
      <c r="F238" s="165">
        <f t="shared" si="185"/>
        <v>24</v>
      </c>
      <c r="G238" s="529">
        <v>750</v>
      </c>
      <c r="H238" s="165">
        <f t="shared" si="186"/>
        <v>146.66666666666666</v>
      </c>
      <c r="I238" s="149">
        <v>10</v>
      </c>
      <c r="J238" s="14">
        <f t="shared" si="187"/>
        <v>12</v>
      </c>
      <c r="K238" s="149">
        <v>5</v>
      </c>
      <c r="L238" s="14">
        <f t="shared" si="188"/>
        <v>20.040000000000003</v>
      </c>
      <c r="M238" s="149">
        <v>5</v>
      </c>
      <c r="N238" s="149">
        <f t="shared" si="189"/>
        <v>9.9600000000000009</v>
      </c>
      <c r="O238" s="14">
        <f t="shared" si="190"/>
        <v>12</v>
      </c>
      <c r="P238" s="166">
        <f t="shared" si="191"/>
        <v>3584</v>
      </c>
      <c r="Q238" s="166">
        <f t="shared" si="192"/>
        <v>59.733333333333334</v>
      </c>
      <c r="R238" s="542">
        <f>'Costs per Hr-Mn-Sc'!$F$8</f>
        <v>0.3597499999999999</v>
      </c>
      <c r="S238" s="417">
        <f t="shared" si="162"/>
        <v>53.722666666666647</v>
      </c>
      <c r="T238" s="137">
        <f>'Production Timings'!$D$12</f>
        <v>0.48566249999999983</v>
      </c>
      <c r="U238" s="138">
        <f>'Production Timings'!$D$6</f>
        <v>0.37773749999999989</v>
      </c>
      <c r="V238" s="412">
        <f>'Production Timings'!$D$10</f>
        <v>0.11991666666666663</v>
      </c>
      <c r="W238" s="648">
        <f t="shared" si="213"/>
        <v>54.705983333333315</v>
      </c>
      <c r="X238" s="14"/>
      <c r="Y238" s="634">
        <f t="shared" si="238"/>
        <v>0</v>
      </c>
      <c r="Z238" s="635">
        <f t="shared" si="236"/>
        <v>0</v>
      </c>
      <c r="AA238" s="628">
        <f t="shared" si="211"/>
        <v>0</v>
      </c>
      <c r="AB238" s="629">
        <f t="shared" si="235"/>
        <v>0</v>
      </c>
      <c r="AC238" s="629">
        <f t="shared" si="237"/>
        <v>54.705983333333315</v>
      </c>
      <c r="AD238" s="501">
        <v>1.25</v>
      </c>
      <c r="AE238" s="435">
        <v>1.5</v>
      </c>
      <c r="AF238" s="436">
        <v>1.75</v>
      </c>
      <c r="AG238" s="502">
        <f t="shared" ref="AG238:AG242" si="239">AC238*AD238</f>
        <v>68.382479166666641</v>
      </c>
      <c r="AH238" s="437">
        <f t="shared" ref="AH238:AH242" si="240">AC238*AE238</f>
        <v>82.058974999999975</v>
      </c>
      <c r="AI238" s="438">
        <f t="shared" ref="AI238:AI242" si="241">AC238*AF238</f>
        <v>95.735470833333295</v>
      </c>
    </row>
    <row r="239" spans="2:35" x14ac:dyDescent="0.3">
      <c r="B239" s="149">
        <v>48</v>
      </c>
      <c r="C239" s="527">
        <v>1</v>
      </c>
      <c r="D239" s="149">
        <v>110000</v>
      </c>
      <c r="E239" s="165">
        <f t="shared" si="184"/>
        <v>48</v>
      </c>
      <c r="F239" s="165">
        <f t="shared" si="185"/>
        <v>48</v>
      </c>
      <c r="G239" s="529">
        <v>750</v>
      </c>
      <c r="H239" s="165">
        <f t="shared" si="186"/>
        <v>146.66666666666666</v>
      </c>
      <c r="I239" s="149">
        <v>10</v>
      </c>
      <c r="J239" s="14">
        <f t="shared" si="187"/>
        <v>24</v>
      </c>
      <c r="K239" s="149">
        <v>5</v>
      </c>
      <c r="L239" s="14">
        <f t="shared" si="188"/>
        <v>40.080000000000005</v>
      </c>
      <c r="M239" s="149">
        <v>5</v>
      </c>
      <c r="N239" s="149">
        <f t="shared" si="189"/>
        <v>19.920000000000002</v>
      </c>
      <c r="O239" s="14">
        <f t="shared" si="190"/>
        <v>24</v>
      </c>
      <c r="P239" s="166">
        <f t="shared" si="191"/>
        <v>7158</v>
      </c>
      <c r="Q239" s="166">
        <f t="shared" si="192"/>
        <v>119.3</v>
      </c>
      <c r="R239" s="542">
        <f>'Costs per Hr-Mn-Sc'!$F$8</f>
        <v>0.3597499999999999</v>
      </c>
      <c r="S239" s="417">
        <f t="shared" si="162"/>
        <v>53.647718749999989</v>
      </c>
      <c r="T239" s="137">
        <f>'Production Timings'!$D$12</f>
        <v>0.48566249999999983</v>
      </c>
      <c r="U239" s="138">
        <f>'Production Timings'!$D$6</f>
        <v>0.37773749999999989</v>
      </c>
      <c r="V239" s="412">
        <f>'Production Timings'!$D$10</f>
        <v>0.11991666666666663</v>
      </c>
      <c r="W239" s="648">
        <f t="shared" si="213"/>
        <v>54.631035416666656</v>
      </c>
      <c r="X239" s="14"/>
      <c r="Y239" s="634">
        <f t="shared" si="238"/>
        <v>0</v>
      </c>
      <c r="Z239" s="635">
        <f t="shared" si="236"/>
        <v>0</v>
      </c>
      <c r="AA239" s="628">
        <f t="shared" si="211"/>
        <v>0</v>
      </c>
      <c r="AB239" s="629">
        <f t="shared" si="235"/>
        <v>0</v>
      </c>
      <c r="AC239" s="629">
        <f t="shared" si="237"/>
        <v>54.631035416666656</v>
      </c>
      <c r="AD239" s="501">
        <v>1.25</v>
      </c>
      <c r="AE239" s="435">
        <v>1.5</v>
      </c>
      <c r="AF239" s="436">
        <v>1.75</v>
      </c>
      <c r="AG239" s="502">
        <f t="shared" si="239"/>
        <v>68.288794270833321</v>
      </c>
      <c r="AH239" s="437">
        <f t="shared" si="240"/>
        <v>81.94655312499998</v>
      </c>
      <c r="AI239" s="438">
        <f t="shared" si="241"/>
        <v>95.604311979166653</v>
      </c>
    </row>
    <row r="240" spans="2:35" x14ac:dyDescent="0.3">
      <c r="B240" s="14">
        <v>72</v>
      </c>
      <c r="C240" s="527">
        <v>1</v>
      </c>
      <c r="D240" s="149">
        <v>110000</v>
      </c>
      <c r="E240" s="165">
        <f t="shared" si="184"/>
        <v>72</v>
      </c>
      <c r="F240" s="165">
        <f t="shared" si="185"/>
        <v>72</v>
      </c>
      <c r="G240" s="529">
        <v>750</v>
      </c>
      <c r="H240" s="165">
        <f t="shared" si="186"/>
        <v>146.66666666666666</v>
      </c>
      <c r="I240" s="149">
        <v>10</v>
      </c>
      <c r="J240" s="14">
        <f t="shared" si="187"/>
        <v>36</v>
      </c>
      <c r="K240" s="149">
        <v>5</v>
      </c>
      <c r="L240" s="14">
        <f t="shared" si="188"/>
        <v>60.120000000000005</v>
      </c>
      <c r="M240" s="149">
        <v>5</v>
      </c>
      <c r="N240" s="149">
        <f t="shared" si="189"/>
        <v>29.880000000000003</v>
      </c>
      <c r="O240" s="14">
        <f t="shared" si="190"/>
        <v>36</v>
      </c>
      <c r="P240" s="166">
        <f t="shared" si="191"/>
        <v>10732</v>
      </c>
      <c r="Q240" s="166">
        <f t="shared" si="192"/>
        <v>178.86666666666667</v>
      </c>
      <c r="R240" s="542">
        <f>'Costs per Hr-Mn-Sc'!$F$8</f>
        <v>0.3597499999999999</v>
      </c>
      <c r="S240" s="417">
        <f t="shared" si="162"/>
        <v>53.622736111111095</v>
      </c>
      <c r="T240" s="137">
        <f>'Production Timings'!$D$12</f>
        <v>0.48566249999999983</v>
      </c>
      <c r="U240" s="138">
        <f>'Production Timings'!$D$6</f>
        <v>0.37773749999999989</v>
      </c>
      <c r="V240" s="412">
        <f>'Production Timings'!$D$10</f>
        <v>0.11991666666666663</v>
      </c>
      <c r="W240" s="648">
        <f t="shared" si="213"/>
        <v>54.606052777777762</v>
      </c>
      <c r="X240" s="14"/>
      <c r="Y240" s="634">
        <f t="shared" si="238"/>
        <v>0</v>
      </c>
      <c r="Z240" s="635">
        <f t="shared" si="236"/>
        <v>0</v>
      </c>
      <c r="AA240" s="628">
        <f t="shared" si="211"/>
        <v>0</v>
      </c>
      <c r="AB240" s="629">
        <f t="shared" ref="AB240:AB242" si="242">SUM(AA240)</f>
        <v>0</v>
      </c>
      <c r="AC240" s="629">
        <f t="shared" si="237"/>
        <v>54.606052777777762</v>
      </c>
      <c r="AD240" s="501">
        <v>1.25</v>
      </c>
      <c r="AE240" s="435">
        <v>1.5</v>
      </c>
      <c r="AF240" s="436">
        <v>1.75</v>
      </c>
      <c r="AG240" s="502">
        <f t="shared" si="239"/>
        <v>68.25756597222221</v>
      </c>
      <c r="AH240" s="437">
        <f t="shared" si="240"/>
        <v>81.909079166666643</v>
      </c>
      <c r="AI240" s="438">
        <f t="shared" si="241"/>
        <v>95.560592361111077</v>
      </c>
    </row>
    <row r="241" spans="2:36" x14ac:dyDescent="0.3">
      <c r="B241" s="14">
        <v>144</v>
      </c>
      <c r="C241" s="527">
        <v>1</v>
      </c>
      <c r="D241" s="149">
        <v>110000</v>
      </c>
      <c r="E241" s="165">
        <f t="shared" si="184"/>
        <v>144</v>
      </c>
      <c r="F241" s="165">
        <f t="shared" si="185"/>
        <v>144</v>
      </c>
      <c r="G241" s="529">
        <v>750</v>
      </c>
      <c r="H241" s="165">
        <f t="shared" si="186"/>
        <v>146.66666666666666</v>
      </c>
      <c r="I241" s="149">
        <v>10</v>
      </c>
      <c r="J241" s="14">
        <f t="shared" si="187"/>
        <v>72</v>
      </c>
      <c r="K241" s="149">
        <v>5</v>
      </c>
      <c r="L241" s="14">
        <f t="shared" si="188"/>
        <v>120.24000000000001</v>
      </c>
      <c r="M241" s="149">
        <v>5</v>
      </c>
      <c r="N241" s="149">
        <f t="shared" si="189"/>
        <v>59.760000000000005</v>
      </c>
      <c r="O241" s="14">
        <f t="shared" si="190"/>
        <v>72</v>
      </c>
      <c r="P241" s="166">
        <f t="shared" si="191"/>
        <v>21454</v>
      </c>
      <c r="Q241" s="166">
        <f t="shared" si="192"/>
        <v>357.56666666666666</v>
      </c>
      <c r="R241" s="542">
        <f>'Costs per Hr-Mn-Sc'!$F$8</f>
        <v>0.3597499999999999</v>
      </c>
      <c r="S241" s="417">
        <f t="shared" si="162"/>
        <v>53.597753472222209</v>
      </c>
      <c r="T241" s="137">
        <f>'Production Timings'!$D$12</f>
        <v>0.48566249999999983</v>
      </c>
      <c r="U241" s="138">
        <f>'Production Timings'!$D$6</f>
        <v>0.37773749999999989</v>
      </c>
      <c r="V241" s="412">
        <f>'Production Timings'!$D$10</f>
        <v>0.11991666666666663</v>
      </c>
      <c r="W241" s="648">
        <f t="shared" si="213"/>
        <v>54.581070138888876</v>
      </c>
      <c r="X241" s="14"/>
      <c r="Y241" s="634">
        <f t="shared" si="238"/>
        <v>0</v>
      </c>
      <c r="Z241" s="635">
        <f t="shared" si="236"/>
        <v>0</v>
      </c>
      <c r="AA241" s="628">
        <f t="shared" si="211"/>
        <v>0</v>
      </c>
      <c r="AB241" s="629">
        <f t="shared" si="242"/>
        <v>0</v>
      </c>
      <c r="AC241" s="629">
        <f t="shared" si="237"/>
        <v>54.581070138888876</v>
      </c>
      <c r="AD241" s="501">
        <v>1.25</v>
      </c>
      <c r="AE241" s="435">
        <v>1.5</v>
      </c>
      <c r="AF241" s="436">
        <v>1.75</v>
      </c>
      <c r="AG241" s="502">
        <f t="shared" si="239"/>
        <v>68.226337673611098</v>
      </c>
      <c r="AH241" s="437">
        <f t="shared" si="240"/>
        <v>81.871605208333307</v>
      </c>
      <c r="AI241" s="438">
        <f t="shared" si="241"/>
        <v>95.516872743055529</v>
      </c>
    </row>
    <row r="242" spans="2:36" x14ac:dyDescent="0.3">
      <c r="B242" s="14">
        <v>288</v>
      </c>
      <c r="C242" s="527">
        <v>1</v>
      </c>
      <c r="D242" s="149">
        <v>110000</v>
      </c>
      <c r="E242" s="165">
        <f>B242/C242</f>
        <v>288</v>
      </c>
      <c r="F242" s="165">
        <f>ROUNDUP(E242,0)</f>
        <v>288</v>
      </c>
      <c r="G242" s="529">
        <v>750</v>
      </c>
      <c r="H242" s="165">
        <f>D242/G242</f>
        <v>146.66666666666666</v>
      </c>
      <c r="I242" s="149">
        <v>10</v>
      </c>
      <c r="J242" s="14">
        <f>B242*0.5</f>
        <v>144</v>
      </c>
      <c r="K242" s="149">
        <v>5</v>
      </c>
      <c r="L242" s="14">
        <f>(K242*0.167)*F242</f>
        <v>240.48000000000002</v>
      </c>
      <c r="M242" s="149">
        <v>5</v>
      </c>
      <c r="N242" s="149">
        <f>(M242*E242)*0.083</f>
        <v>119.52000000000001</v>
      </c>
      <c r="O242" s="14">
        <f>(0.5*C242)*F242</f>
        <v>144</v>
      </c>
      <c r="P242" s="166">
        <f>(H242*F242)+(I242+J242+L242+N242+O242)</f>
        <v>42898</v>
      </c>
      <c r="Q242" s="166">
        <f>P242/60</f>
        <v>714.9666666666667</v>
      </c>
      <c r="R242" s="542">
        <f>'Costs per Hr-Mn-Sc'!$F$8</f>
        <v>0.3597499999999999</v>
      </c>
      <c r="S242" s="417">
        <f>(R242*P242)/B242</f>
        <v>53.585262152777766</v>
      </c>
      <c r="T242" s="137">
        <f>'Production Timings'!$D$12</f>
        <v>0.48566249999999983</v>
      </c>
      <c r="U242" s="138">
        <f>'Production Timings'!$D$6</f>
        <v>0.37773749999999989</v>
      </c>
      <c r="V242" s="412">
        <f>'Production Timings'!$D$10</f>
        <v>0.11991666666666663</v>
      </c>
      <c r="W242" s="648">
        <f t="shared" si="213"/>
        <v>54.568578819444433</v>
      </c>
      <c r="X242" s="14"/>
      <c r="Y242" s="634">
        <f t="shared" si="238"/>
        <v>0</v>
      </c>
      <c r="Z242" s="635">
        <f t="shared" si="236"/>
        <v>0</v>
      </c>
      <c r="AA242" s="628">
        <f t="shared" si="211"/>
        <v>0</v>
      </c>
      <c r="AB242" s="629">
        <f t="shared" si="242"/>
        <v>0</v>
      </c>
      <c r="AC242" s="629">
        <f t="shared" si="237"/>
        <v>54.568578819444433</v>
      </c>
      <c r="AD242" s="501">
        <v>1.25</v>
      </c>
      <c r="AE242" s="435">
        <v>1.5</v>
      </c>
      <c r="AF242" s="436">
        <v>1.75</v>
      </c>
      <c r="AG242" s="502">
        <f t="shared" si="239"/>
        <v>68.210723524305536</v>
      </c>
      <c r="AH242" s="437">
        <f t="shared" si="240"/>
        <v>81.852868229166646</v>
      </c>
      <c r="AI242" s="438">
        <f t="shared" si="241"/>
        <v>95.495012934027756</v>
      </c>
    </row>
    <row r="243" spans="2:36" x14ac:dyDescent="0.3">
      <c r="B243" s="422">
        <v>1</v>
      </c>
      <c r="C243" s="525">
        <v>1</v>
      </c>
      <c r="D243" s="422">
        <v>125000</v>
      </c>
      <c r="E243" s="424">
        <f t="shared" si="184"/>
        <v>1</v>
      </c>
      <c r="F243" s="424">
        <f t="shared" si="185"/>
        <v>1</v>
      </c>
      <c r="G243" s="528">
        <v>750</v>
      </c>
      <c r="H243" s="424">
        <f t="shared" si="186"/>
        <v>166.66666666666666</v>
      </c>
      <c r="I243" s="422">
        <v>10</v>
      </c>
      <c r="J243" s="422">
        <f t="shared" si="187"/>
        <v>0.5</v>
      </c>
      <c r="K243" s="422">
        <v>5</v>
      </c>
      <c r="L243" s="422">
        <f t="shared" si="188"/>
        <v>0.83500000000000008</v>
      </c>
      <c r="M243" s="422">
        <v>5</v>
      </c>
      <c r="N243" s="422">
        <f t="shared" si="189"/>
        <v>0.41500000000000004</v>
      </c>
      <c r="O243" s="422">
        <f t="shared" si="190"/>
        <v>0.5</v>
      </c>
      <c r="P243" s="426">
        <f t="shared" si="191"/>
        <v>178.91666666666666</v>
      </c>
      <c r="Q243" s="426">
        <f t="shared" si="192"/>
        <v>2.9819444444444443</v>
      </c>
      <c r="R243" s="544">
        <f>'Costs per Hr-Mn-Sc'!$F$8</f>
        <v>0.3597499999999999</v>
      </c>
      <c r="S243" s="427">
        <f t="shared" si="162"/>
        <v>64.365270833333312</v>
      </c>
      <c r="T243" s="428">
        <f>'Production Timings'!$D$12</f>
        <v>0.48566249999999983</v>
      </c>
      <c r="U243" s="429">
        <f>'Production Timings'!$D$6</f>
        <v>0.37773749999999989</v>
      </c>
      <c r="V243" s="422">
        <f>'Production Timings'!$D$10</f>
        <v>0.11991666666666663</v>
      </c>
      <c r="W243" s="434">
        <f t="shared" si="213"/>
        <v>65.348587499999979</v>
      </c>
      <c r="X243" s="156"/>
      <c r="Y243" s="161">
        <f>X243*Y$3</f>
        <v>0</v>
      </c>
      <c r="Z243" s="631">
        <f>X243*Z$3</f>
        <v>0</v>
      </c>
      <c r="AA243" s="632">
        <f t="shared" si="211"/>
        <v>0</v>
      </c>
      <c r="AB243" s="162">
        <f t="shared" ref="AB243:AB248" si="243">SUM(AA243)</f>
        <v>0</v>
      </c>
      <c r="AC243" s="162">
        <f>W243+AB243</f>
        <v>65.348587499999979</v>
      </c>
      <c r="AD243" s="431">
        <v>1.25</v>
      </c>
      <c r="AE243" s="431">
        <v>1.5</v>
      </c>
      <c r="AF243" s="432">
        <v>1.75</v>
      </c>
      <c r="AG243" s="651">
        <f>AC243*AD243</f>
        <v>81.685734374999981</v>
      </c>
      <c r="AH243" s="163">
        <f>AC243*AE243</f>
        <v>98.022881249999969</v>
      </c>
      <c r="AI243" s="163">
        <f>AC243*AF243</f>
        <v>114.36002812499996</v>
      </c>
      <c r="AJ243" s="373"/>
    </row>
    <row r="244" spans="2:36" x14ac:dyDescent="0.3">
      <c r="B244" s="416">
        <v>2</v>
      </c>
      <c r="C244" s="526">
        <v>1</v>
      </c>
      <c r="D244" s="149">
        <v>125000</v>
      </c>
      <c r="E244" s="165">
        <f>B244/C244</f>
        <v>2</v>
      </c>
      <c r="F244" s="165">
        <f>ROUNDUP(E244,0)</f>
        <v>2</v>
      </c>
      <c r="G244" s="529">
        <v>750</v>
      </c>
      <c r="H244" s="165">
        <f>D244/G244</f>
        <v>166.66666666666666</v>
      </c>
      <c r="I244" s="149">
        <v>10</v>
      </c>
      <c r="J244" s="14">
        <f>B244*0.5</f>
        <v>1</v>
      </c>
      <c r="K244" s="149">
        <v>5</v>
      </c>
      <c r="L244" s="14">
        <f>(K244*0.167)*F244</f>
        <v>1.6700000000000002</v>
      </c>
      <c r="M244" s="149">
        <v>5</v>
      </c>
      <c r="N244" s="149">
        <f>(M244*E244)*0.083</f>
        <v>0.83000000000000007</v>
      </c>
      <c r="O244" s="14">
        <f>(0.5*C244)*F244</f>
        <v>1</v>
      </c>
      <c r="P244" s="166">
        <f>(H244*F244)+(I244+J244+L244+N244+O244)</f>
        <v>347.83333333333331</v>
      </c>
      <c r="Q244" s="166">
        <f>P244/60</f>
        <v>5.7972222222222216</v>
      </c>
      <c r="R244" s="542">
        <f>'Costs per Hr-Mn-Sc'!$F$8</f>
        <v>0.3597499999999999</v>
      </c>
      <c r="S244" s="417">
        <f>(R244*P244)/B244</f>
        <v>62.566520833333314</v>
      </c>
      <c r="T244" s="137">
        <f>'Production Timings'!$D$12</f>
        <v>0.48566249999999983</v>
      </c>
      <c r="U244" s="138">
        <f>'Production Timings'!$D$6</f>
        <v>0.37773749999999989</v>
      </c>
      <c r="V244" s="412">
        <f>'Production Timings'!$D$10</f>
        <v>0.11991666666666663</v>
      </c>
      <c r="W244" s="648">
        <f t="shared" si="213"/>
        <v>63.549837499999981</v>
      </c>
      <c r="X244" s="14"/>
      <c r="Y244" s="634">
        <f>X244*Y$3</f>
        <v>0</v>
      </c>
      <c r="Z244" s="635">
        <f>X244*Z$3</f>
        <v>0</v>
      </c>
      <c r="AA244" s="628">
        <f t="shared" si="211"/>
        <v>0</v>
      </c>
      <c r="AB244" s="629">
        <f t="shared" si="243"/>
        <v>0</v>
      </c>
      <c r="AC244" s="629">
        <f>W244+AB244</f>
        <v>63.549837499999981</v>
      </c>
      <c r="AD244" s="501">
        <v>1.25</v>
      </c>
      <c r="AE244" s="435">
        <v>1.5</v>
      </c>
      <c r="AF244" s="436">
        <v>1.75</v>
      </c>
      <c r="AG244" s="502">
        <f>AC244*AD244</f>
        <v>79.437296874999973</v>
      </c>
      <c r="AH244" s="437">
        <f>AC244*AE244</f>
        <v>95.324756249999979</v>
      </c>
      <c r="AI244" s="438">
        <f>AC244*AF244</f>
        <v>111.21221562499997</v>
      </c>
      <c r="AJ244" s="373"/>
    </row>
    <row r="245" spans="2:36" x14ac:dyDescent="0.3">
      <c r="B245" s="149">
        <v>6</v>
      </c>
      <c r="C245" s="527">
        <v>1</v>
      </c>
      <c r="D245" s="149">
        <v>125000</v>
      </c>
      <c r="E245" s="165">
        <f t="shared" si="184"/>
        <v>6</v>
      </c>
      <c r="F245" s="165">
        <f t="shared" si="185"/>
        <v>6</v>
      </c>
      <c r="G245" s="529">
        <v>750</v>
      </c>
      <c r="H245" s="165">
        <f t="shared" si="186"/>
        <v>166.66666666666666</v>
      </c>
      <c r="I245" s="149">
        <v>10</v>
      </c>
      <c r="J245" s="14">
        <f t="shared" si="187"/>
        <v>3</v>
      </c>
      <c r="K245" s="149">
        <v>5</v>
      </c>
      <c r="L245" s="14">
        <f t="shared" si="188"/>
        <v>5.0100000000000007</v>
      </c>
      <c r="M245" s="149">
        <v>5</v>
      </c>
      <c r="N245" s="149">
        <f t="shared" si="189"/>
        <v>2.4900000000000002</v>
      </c>
      <c r="O245" s="14">
        <f t="shared" si="190"/>
        <v>3</v>
      </c>
      <c r="P245" s="166">
        <f t="shared" si="191"/>
        <v>1023.5</v>
      </c>
      <c r="Q245" s="166">
        <f t="shared" si="192"/>
        <v>17.058333333333334</v>
      </c>
      <c r="R245" s="542">
        <f>'Costs per Hr-Mn-Sc'!$F$8</f>
        <v>0.3597499999999999</v>
      </c>
      <c r="S245" s="417">
        <f t="shared" si="162"/>
        <v>61.367354166666651</v>
      </c>
      <c r="T245" s="137">
        <f>'Production Timings'!$D$12</f>
        <v>0.48566249999999983</v>
      </c>
      <c r="U245" s="138">
        <f>'Production Timings'!$D$6</f>
        <v>0.37773749999999989</v>
      </c>
      <c r="V245" s="412">
        <f>'Production Timings'!$D$10</f>
        <v>0.11991666666666663</v>
      </c>
      <c r="W245" s="648">
        <f t="shared" si="213"/>
        <v>62.350670833333318</v>
      </c>
      <c r="X245" s="14"/>
      <c r="Y245" s="634">
        <f>X245*Y$3</f>
        <v>0</v>
      </c>
      <c r="Z245" s="635">
        <f t="shared" ref="Z245:Z251" si="244">X245*Z$3</f>
        <v>0</v>
      </c>
      <c r="AA245" s="628">
        <f t="shared" si="211"/>
        <v>0</v>
      </c>
      <c r="AB245" s="629">
        <f t="shared" si="243"/>
        <v>0</v>
      </c>
      <c r="AC245" s="629">
        <f t="shared" ref="AC245:AC251" si="245">W245+AB245</f>
        <v>62.350670833333318</v>
      </c>
      <c r="AD245" s="501">
        <v>1.25</v>
      </c>
      <c r="AE245" s="435">
        <v>1.5</v>
      </c>
      <c r="AF245" s="436">
        <v>1.75</v>
      </c>
      <c r="AG245" s="502">
        <f>AC245*AD245</f>
        <v>77.938338541666653</v>
      </c>
      <c r="AH245" s="437">
        <f>AC245*AE245</f>
        <v>93.52600624999998</v>
      </c>
      <c r="AI245" s="438">
        <f>AC245*AF245</f>
        <v>109.11367395833331</v>
      </c>
      <c r="AJ245" s="373"/>
    </row>
    <row r="246" spans="2:36" x14ac:dyDescent="0.3">
      <c r="B246" s="149">
        <v>12</v>
      </c>
      <c r="C246" s="527">
        <v>1</v>
      </c>
      <c r="D246" s="149">
        <v>125000</v>
      </c>
      <c r="E246" s="165">
        <f t="shared" si="184"/>
        <v>12</v>
      </c>
      <c r="F246" s="165">
        <f t="shared" si="185"/>
        <v>12</v>
      </c>
      <c r="G246" s="529">
        <v>750</v>
      </c>
      <c r="H246" s="165">
        <f t="shared" si="186"/>
        <v>166.66666666666666</v>
      </c>
      <c r="I246" s="149">
        <v>10</v>
      </c>
      <c r="J246" s="14">
        <f t="shared" si="187"/>
        <v>6</v>
      </c>
      <c r="K246" s="149">
        <v>5</v>
      </c>
      <c r="L246" s="14">
        <f t="shared" si="188"/>
        <v>10.020000000000001</v>
      </c>
      <c r="M246" s="149">
        <v>5</v>
      </c>
      <c r="N246" s="149">
        <f t="shared" si="189"/>
        <v>4.9800000000000004</v>
      </c>
      <c r="O246" s="14">
        <f t="shared" si="190"/>
        <v>6</v>
      </c>
      <c r="P246" s="166">
        <f t="shared" si="191"/>
        <v>2037</v>
      </c>
      <c r="Q246" s="166">
        <f t="shared" si="192"/>
        <v>33.950000000000003</v>
      </c>
      <c r="R246" s="542">
        <f>'Costs per Hr-Mn-Sc'!$F$8</f>
        <v>0.3597499999999999</v>
      </c>
      <c r="S246" s="417">
        <f t="shared" si="162"/>
        <v>61.06756249999998</v>
      </c>
      <c r="T246" s="137">
        <f>'Production Timings'!$D$12</f>
        <v>0.48566249999999983</v>
      </c>
      <c r="U246" s="138">
        <f>'Production Timings'!$D$6</f>
        <v>0.37773749999999989</v>
      </c>
      <c r="V246" s="412">
        <f>'Production Timings'!$D$10</f>
        <v>0.11991666666666663</v>
      </c>
      <c r="W246" s="648">
        <f t="shared" si="213"/>
        <v>62.050879166666647</v>
      </c>
      <c r="X246" s="14"/>
      <c r="Y246" s="634">
        <f t="shared" ref="Y246:Y251" si="246">X246*Y$3</f>
        <v>0</v>
      </c>
      <c r="Z246" s="635">
        <f t="shared" si="244"/>
        <v>0</v>
      </c>
      <c r="AA246" s="628">
        <f t="shared" si="211"/>
        <v>0</v>
      </c>
      <c r="AB246" s="629">
        <f t="shared" si="243"/>
        <v>0</v>
      </c>
      <c r="AC246" s="629">
        <f t="shared" si="245"/>
        <v>62.050879166666647</v>
      </c>
      <c r="AD246" s="501">
        <v>1.25</v>
      </c>
      <c r="AE246" s="435">
        <v>1.5</v>
      </c>
      <c r="AF246" s="436">
        <v>1.75</v>
      </c>
      <c r="AG246" s="502">
        <f>AC246*AD246</f>
        <v>77.563598958333301</v>
      </c>
      <c r="AH246" s="437">
        <f>AC246*AE246</f>
        <v>93.07631874999997</v>
      </c>
      <c r="AI246" s="438">
        <f>AC246*AF246</f>
        <v>108.58903854166664</v>
      </c>
      <c r="AJ246" s="373"/>
    </row>
    <row r="247" spans="2:36" x14ac:dyDescent="0.3">
      <c r="B247" s="149">
        <v>24</v>
      </c>
      <c r="C247" s="527">
        <v>1</v>
      </c>
      <c r="D247" s="149">
        <v>125000</v>
      </c>
      <c r="E247" s="165">
        <f t="shared" si="184"/>
        <v>24</v>
      </c>
      <c r="F247" s="165">
        <f t="shared" si="185"/>
        <v>24</v>
      </c>
      <c r="G247" s="529">
        <v>750</v>
      </c>
      <c r="H247" s="165">
        <f t="shared" si="186"/>
        <v>166.66666666666666</v>
      </c>
      <c r="I247" s="149">
        <v>10</v>
      </c>
      <c r="J247" s="14">
        <f t="shared" si="187"/>
        <v>12</v>
      </c>
      <c r="K247" s="149">
        <v>5</v>
      </c>
      <c r="L247" s="14">
        <f t="shared" si="188"/>
        <v>20.040000000000003</v>
      </c>
      <c r="M247" s="149">
        <v>5</v>
      </c>
      <c r="N247" s="149">
        <f t="shared" si="189"/>
        <v>9.9600000000000009</v>
      </c>
      <c r="O247" s="14">
        <f t="shared" si="190"/>
        <v>12</v>
      </c>
      <c r="P247" s="166">
        <f t="shared" si="191"/>
        <v>4064</v>
      </c>
      <c r="Q247" s="166">
        <f t="shared" si="192"/>
        <v>67.733333333333334</v>
      </c>
      <c r="R247" s="542">
        <f>'Costs per Hr-Mn-Sc'!$F$8</f>
        <v>0.3597499999999999</v>
      </c>
      <c r="S247" s="417">
        <f t="shared" si="162"/>
        <v>60.917666666666655</v>
      </c>
      <c r="T247" s="137">
        <f>'Production Timings'!$D$12</f>
        <v>0.48566249999999983</v>
      </c>
      <c r="U247" s="138">
        <f>'Production Timings'!$D$6</f>
        <v>0.37773749999999989</v>
      </c>
      <c r="V247" s="412">
        <f>'Production Timings'!$D$10</f>
        <v>0.11991666666666663</v>
      </c>
      <c r="W247" s="648">
        <f t="shared" si="213"/>
        <v>61.900983333333322</v>
      </c>
      <c r="X247" s="14"/>
      <c r="Y247" s="634">
        <f t="shared" si="246"/>
        <v>0</v>
      </c>
      <c r="Z247" s="635">
        <f t="shared" si="244"/>
        <v>0</v>
      </c>
      <c r="AA247" s="628">
        <f t="shared" si="211"/>
        <v>0</v>
      </c>
      <c r="AB247" s="629">
        <f t="shared" si="243"/>
        <v>0</v>
      </c>
      <c r="AC247" s="629">
        <f t="shared" si="245"/>
        <v>61.900983333333322</v>
      </c>
      <c r="AD247" s="501">
        <v>1.25</v>
      </c>
      <c r="AE247" s="435">
        <v>1.5</v>
      </c>
      <c r="AF247" s="436">
        <v>1.75</v>
      </c>
      <c r="AG247" s="502">
        <f t="shared" ref="AG247:AG251" si="247">AC247*AD247</f>
        <v>77.376229166666647</v>
      </c>
      <c r="AH247" s="437">
        <f t="shared" ref="AH247:AH251" si="248">AC247*AE247</f>
        <v>92.851474999999979</v>
      </c>
      <c r="AI247" s="438">
        <f t="shared" ref="AI247:AI251" si="249">AC247*AF247</f>
        <v>108.32672083333331</v>
      </c>
      <c r="AJ247" s="373"/>
    </row>
    <row r="248" spans="2:36" x14ac:dyDescent="0.3">
      <c r="B248" s="149">
        <v>48</v>
      </c>
      <c r="C248" s="527">
        <v>1</v>
      </c>
      <c r="D248" s="149">
        <v>125000</v>
      </c>
      <c r="E248" s="165">
        <f t="shared" si="184"/>
        <v>48</v>
      </c>
      <c r="F248" s="165">
        <f t="shared" si="185"/>
        <v>48</v>
      </c>
      <c r="G248" s="529">
        <v>750</v>
      </c>
      <c r="H248" s="165">
        <f t="shared" si="186"/>
        <v>166.66666666666666</v>
      </c>
      <c r="I248" s="149">
        <v>10</v>
      </c>
      <c r="J248" s="14">
        <f t="shared" si="187"/>
        <v>24</v>
      </c>
      <c r="K248" s="149">
        <v>5</v>
      </c>
      <c r="L248" s="14">
        <f t="shared" si="188"/>
        <v>40.080000000000005</v>
      </c>
      <c r="M248" s="149">
        <v>5</v>
      </c>
      <c r="N248" s="149">
        <f t="shared" si="189"/>
        <v>19.920000000000002</v>
      </c>
      <c r="O248" s="14">
        <f t="shared" si="190"/>
        <v>24</v>
      </c>
      <c r="P248" s="166">
        <f t="shared" si="191"/>
        <v>8118</v>
      </c>
      <c r="Q248" s="166">
        <f t="shared" si="192"/>
        <v>135.30000000000001</v>
      </c>
      <c r="R248" s="542">
        <f>'Costs per Hr-Mn-Sc'!$F$8</f>
        <v>0.3597499999999999</v>
      </c>
      <c r="S248" s="417">
        <f t="shared" si="162"/>
        <v>60.842718749999982</v>
      </c>
      <c r="T248" s="137">
        <f>'Production Timings'!$D$12</f>
        <v>0.48566249999999983</v>
      </c>
      <c r="U248" s="138">
        <f>'Production Timings'!$D$6</f>
        <v>0.37773749999999989</v>
      </c>
      <c r="V248" s="412">
        <f>'Production Timings'!$D$10</f>
        <v>0.11991666666666663</v>
      </c>
      <c r="W248" s="648">
        <f t="shared" si="213"/>
        <v>61.826035416666649</v>
      </c>
      <c r="X248" s="14"/>
      <c r="Y248" s="634">
        <f t="shared" si="246"/>
        <v>0</v>
      </c>
      <c r="Z248" s="635">
        <f t="shared" si="244"/>
        <v>0</v>
      </c>
      <c r="AA248" s="628">
        <f t="shared" si="211"/>
        <v>0</v>
      </c>
      <c r="AB248" s="629">
        <f t="shared" si="243"/>
        <v>0</v>
      </c>
      <c r="AC248" s="629">
        <f t="shared" si="245"/>
        <v>61.826035416666649</v>
      </c>
      <c r="AD248" s="501">
        <v>1.25</v>
      </c>
      <c r="AE248" s="435">
        <v>1.5</v>
      </c>
      <c r="AF248" s="436">
        <v>1.75</v>
      </c>
      <c r="AG248" s="502">
        <f t="shared" si="247"/>
        <v>77.282544270833313</v>
      </c>
      <c r="AH248" s="437">
        <f t="shared" si="248"/>
        <v>92.73905312499997</v>
      </c>
      <c r="AI248" s="438">
        <f t="shared" si="249"/>
        <v>108.19556197916664</v>
      </c>
      <c r="AJ248" s="373"/>
    </row>
    <row r="249" spans="2:36" x14ac:dyDescent="0.3">
      <c r="B249" s="14">
        <v>72</v>
      </c>
      <c r="C249" s="527">
        <v>1</v>
      </c>
      <c r="D249" s="149">
        <v>125000</v>
      </c>
      <c r="E249" s="165">
        <f t="shared" si="184"/>
        <v>72</v>
      </c>
      <c r="F249" s="165">
        <f t="shared" si="185"/>
        <v>72</v>
      </c>
      <c r="G249" s="529">
        <v>750</v>
      </c>
      <c r="H249" s="165">
        <f t="shared" si="186"/>
        <v>166.66666666666666</v>
      </c>
      <c r="I249" s="149">
        <v>10</v>
      </c>
      <c r="J249" s="14">
        <f t="shared" si="187"/>
        <v>36</v>
      </c>
      <c r="K249" s="149">
        <v>5</v>
      </c>
      <c r="L249" s="14">
        <f t="shared" si="188"/>
        <v>60.120000000000005</v>
      </c>
      <c r="M249" s="149">
        <v>5</v>
      </c>
      <c r="N249" s="149">
        <f t="shared" si="189"/>
        <v>29.880000000000003</v>
      </c>
      <c r="O249" s="14">
        <f t="shared" si="190"/>
        <v>36</v>
      </c>
      <c r="P249" s="166">
        <f t="shared" si="191"/>
        <v>12172</v>
      </c>
      <c r="Q249" s="166">
        <f t="shared" si="192"/>
        <v>202.86666666666667</v>
      </c>
      <c r="R249" s="542">
        <f>'Costs per Hr-Mn-Sc'!$F$8</f>
        <v>0.3597499999999999</v>
      </c>
      <c r="S249" s="417">
        <f t="shared" si="162"/>
        <v>60.817736111111088</v>
      </c>
      <c r="T249" s="137">
        <f>'Production Timings'!$D$12</f>
        <v>0.48566249999999983</v>
      </c>
      <c r="U249" s="138">
        <f>'Production Timings'!$D$6</f>
        <v>0.37773749999999989</v>
      </c>
      <c r="V249" s="412">
        <f>'Production Timings'!$D$10</f>
        <v>0.11991666666666663</v>
      </c>
      <c r="W249" s="648">
        <f t="shared" si="213"/>
        <v>61.801052777777755</v>
      </c>
      <c r="X249" s="14"/>
      <c r="Y249" s="634">
        <f t="shared" si="246"/>
        <v>0</v>
      </c>
      <c r="Z249" s="635">
        <f t="shared" si="244"/>
        <v>0</v>
      </c>
      <c r="AA249" s="628">
        <f t="shared" si="211"/>
        <v>0</v>
      </c>
      <c r="AB249" s="629">
        <f t="shared" ref="AB249:AB251" si="250">SUM(AA249)</f>
        <v>0</v>
      </c>
      <c r="AC249" s="629">
        <f t="shared" si="245"/>
        <v>61.801052777777755</v>
      </c>
      <c r="AD249" s="501">
        <v>1.25</v>
      </c>
      <c r="AE249" s="435">
        <v>1.5</v>
      </c>
      <c r="AF249" s="436">
        <v>1.75</v>
      </c>
      <c r="AG249" s="502">
        <f t="shared" si="247"/>
        <v>77.251315972222187</v>
      </c>
      <c r="AH249" s="437">
        <f t="shared" si="248"/>
        <v>92.701579166666633</v>
      </c>
      <c r="AI249" s="438">
        <f t="shared" si="249"/>
        <v>108.15184236111108</v>
      </c>
      <c r="AJ249" s="373"/>
    </row>
    <row r="250" spans="2:36" x14ac:dyDescent="0.3">
      <c r="B250" s="14">
        <v>144</v>
      </c>
      <c r="C250" s="527">
        <v>1</v>
      </c>
      <c r="D250" s="149">
        <v>125000</v>
      </c>
      <c r="E250" s="165">
        <f t="shared" si="184"/>
        <v>144</v>
      </c>
      <c r="F250" s="165">
        <f t="shared" si="185"/>
        <v>144</v>
      </c>
      <c r="G250" s="529">
        <v>750</v>
      </c>
      <c r="H250" s="165">
        <f t="shared" si="186"/>
        <v>166.66666666666666</v>
      </c>
      <c r="I250" s="149">
        <v>10</v>
      </c>
      <c r="J250" s="14">
        <f t="shared" si="187"/>
        <v>72</v>
      </c>
      <c r="K250" s="149">
        <v>5</v>
      </c>
      <c r="L250" s="14">
        <f t="shared" si="188"/>
        <v>120.24000000000001</v>
      </c>
      <c r="M250" s="149">
        <v>5</v>
      </c>
      <c r="N250" s="149">
        <f t="shared" si="189"/>
        <v>59.760000000000005</v>
      </c>
      <c r="O250" s="14">
        <f t="shared" si="190"/>
        <v>72</v>
      </c>
      <c r="P250" s="166">
        <f t="shared" si="191"/>
        <v>24334</v>
      </c>
      <c r="Q250" s="166">
        <f t="shared" si="192"/>
        <v>405.56666666666666</v>
      </c>
      <c r="R250" s="542">
        <f>'Costs per Hr-Mn-Sc'!$F$8</f>
        <v>0.3597499999999999</v>
      </c>
      <c r="S250" s="417">
        <f t="shared" si="162"/>
        <v>60.792753472222202</v>
      </c>
      <c r="T250" s="137">
        <f>'Production Timings'!$D$12</f>
        <v>0.48566249999999983</v>
      </c>
      <c r="U250" s="138">
        <f>'Production Timings'!$D$6</f>
        <v>0.37773749999999989</v>
      </c>
      <c r="V250" s="412">
        <f>'Production Timings'!$D$10</f>
        <v>0.11991666666666663</v>
      </c>
      <c r="W250" s="648">
        <f t="shared" si="213"/>
        <v>61.776070138888869</v>
      </c>
      <c r="X250" s="14"/>
      <c r="Y250" s="634">
        <f t="shared" si="246"/>
        <v>0</v>
      </c>
      <c r="Z250" s="635">
        <f t="shared" si="244"/>
        <v>0</v>
      </c>
      <c r="AA250" s="628">
        <f t="shared" si="211"/>
        <v>0</v>
      </c>
      <c r="AB250" s="629">
        <f t="shared" si="250"/>
        <v>0</v>
      </c>
      <c r="AC250" s="629">
        <f t="shared" si="245"/>
        <v>61.776070138888869</v>
      </c>
      <c r="AD250" s="501">
        <v>1.25</v>
      </c>
      <c r="AE250" s="435">
        <v>1.5</v>
      </c>
      <c r="AF250" s="436">
        <v>1.75</v>
      </c>
      <c r="AG250" s="502">
        <f t="shared" si="247"/>
        <v>77.22008767361109</v>
      </c>
      <c r="AH250" s="437">
        <f t="shared" si="248"/>
        <v>92.664105208333297</v>
      </c>
      <c r="AI250" s="438">
        <f t="shared" si="249"/>
        <v>108.10812274305552</v>
      </c>
      <c r="AJ250" s="373"/>
    </row>
    <row r="251" spans="2:36" x14ac:dyDescent="0.3">
      <c r="B251" s="149">
        <v>288</v>
      </c>
      <c r="C251" s="527">
        <v>1</v>
      </c>
      <c r="D251" s="149">
        <v>125000</v>
      </c>
      <c r="E251" s="165">
        <f>B251/C251</f>
        <v>288</v>
      </c>
      <c r="F251" s="165">
        <f>ROUNDUP(E251,0)</f>
        <v>288</v>
      </c>
      <c r="G251" s="529">
        <v>750</v>
      </c>
      <c r="H251" s="165">
        <f>D251/G251</f>
        <v>166.66666666666666</v>
      </c>
      <c r="I251" s="149">
        <v>10</v>
      </c>
      <c r="J251" s="14">
        <f>B251*0.5</f>
        <v>144</v>
      </c>
      <c r="K251" s="149">
        <v>5</v>
      </c>
      <c r="L251" s="14">
        <f>(K251*0.167)*F251</f>
        <v>240.48000000000002</v>
      </c>
      <c r="M251" s="149">
        <v>5</v>
      </c>
      <c r="N251" s="149">
        <f>(M251*E251)*0.083</f>
        <v>119.52000000000001</v>
      </c>
      <c r="O251" s="14">
        <f>(0.5*C251)*F251</f>
        <v>144</v>
      </c>
      <c r="P251" s="166">
        <f>(H251*F251)+(I251+J251+L251+N251+O251)</f>
        <v>48658</v>
      </c>
      <c r="Q251" s="166">
        <f>P251/60</f>
        <v>810.9666666666667</v>
      </c>
      <c r="R251" s="542">
        <f>'Costs per Hr-Mn-Sc'!$F$8</f>
        <v>0.3597499999999999</v>
      </c>
      <c r="S251" s="417">
        <f>(R251*P251)/B251</f>
        <v>60.780262152777759</v>
      </c>
      <c r="T251" s="137">
        <f>'Production Timings'!$D$12</f>
        <v>0.48566249999999983</v>
      </c>
      <c r="U251" s="138">
        <f>'Production Timings'!$D$6</f>
        <v>0.37773749999999989</v>
      </c>
      <c r="V251" s="412">
        <f>'Production Timings'!$D$10</f>
        <v>0.11991666666666663</v>
      </c>
      <c r="W251" s="648">
        <f t="shared" si="213"/>
        <v>61.763578819444426</v>
      </c>
      <c r="X251" s="14"/>
      <c r="Y251" s="634">
        <f t="shared" si="246"/>
        <v>0</v>
      </c>
      <c r="Z251" s="635">
        <f t="shared" si="244"/>
        <v>0</v>
      </c>
      <c r="AA251" s="628">
        <f t="shared" si="211"/>
        <v>0</v>
      </c>
      <c r="AB251" s="629">
        <f t="shared" si="250"/>
        <v>0</v>
      </c>
      <c r="AC251" s="629">
        <f t="shared" si="245"/>
        <v>61.763578819444426</v>
      </c>
      <c r="AD251" s="501">
        <v>1.25</v>
      </c>
      <c r="AE251" s="435">
        <v>1.5</v>
      </c>
      <c r="AF251" s="436">
        <v>1.75</v>
      </c>
      <c r="AG251" s="502">
        <f t="shared" si="247"/>
        <v>77.204473524305527</v>
      </c>
      <c r="AH251" s="437">
        <f t="shared" si="248"/>
        <v>92.645368229166635</v>
      </c>
      <c r="AI251" s="438">
        <f t="shared" si="249"/>
        <v>108.08626293402774</v>
      </c>
      <c r="AJ251" s="373"/>
    </row>
    <row r="252" spans="2:36" x14ac:dyDescent="0.3">
      <c r="B252" s="422">
        <v>1</v>
      </c>
      <c r="C252" s="525">
        <v>1</v>
      </c>
      <c r="D252" s="422">
        <v>150000</v>
      </c>
      <c r="E252" s="424">
        <f>B252/C252</f>
        <v>1</v>
      </c>
      <c r="F252" s="424">
        <f>ROUNDUP(E252,0)</f>
        <v>1</v>
      </c>
      <c r="G252" s="528">
        <v>750</v>
      </c>
      <c r="H252" s="424">
        <f>D252/G252</f>
        <v>200</v>
      </c>
      <c r="I252" s="422">
        <v>10</v>
      </c>
      <c r="J252" s="422">
        <f>B252*0.5</f>
        <v>0.5</v>
      </c>
      <c r="K252" s="422">
        <v>5</v>
      </c>
      <c r="L252" s="422">
        <f>(K252*0.167)*F252</f>
        <v>0.83500000000000008</v>
      </c>
      <c r="M252" s="422">
        <v>5</v>
      </c>
      <c r="N252" s="422">
        <f>(M252*E252)*0.083</f>
        <v>0.41500000000000004</v>
      </c>
      <c r="O252" s="422">
        <f>(0.5*C252)*F252</f>
        <v>0.5</v>
      </c>
      <c r="P252" s="426">
        <f>(H252*F252)+(I252+J252+L252+N252+O252)</f>
        <v>212.25</v>
      </c>
      <c r="Q252" s="426">
        <f>P252/60</f>
        <v>3.5375000000000001</v>
      </c>
      <c r="R252" s="544">
        <f>'Costs per Hr-Mn-Sc'!$F$8</f>
        <v>0.3597499999999999</v>
      </c>
      <c r="S252" s="427">
        <f>(R252*P252)/B252</f>
        <v>76.356937499999972</v>
      </c>
      <c r="T252" s="428">
        <f>'Production Timings'!$D$12</f>
        <v>0.48566249999999983</v>
      </c>
      <c r="U252" s="429">
        <f>'Production Timings'!$D$6</f>
        <v>0.37773749999999989</v>
      </c>
      <c r="V252" s="422">
        <f>'Production Timings'!$D$10</f>
        <v>0.11991666666666663</v>
      </c>
      <c r="W252" s="434">
        <f t="shared" si="213"/>
        <v>77.340254166666639</v>
      </c>
      <c r="X252" s="156"/>
      <c r="Y252" s="161">
        <f>X252*Y$3</f>
        <v>0</v>
      </c>
      <c r="Z252" s="631">
        <f>X252*Z$3</f>
        <v>0</v>
      </c>
      <c r="AA252" s="632">
        <f t="shared" si="211"/>
        <v>0</v>
      </c>
      <c r="AB252" s="162">
        <f t="shared" ref="AB252:AB257" si="251">SUM(AA252)</f>
        <v>0</v>
      </c>
      <c r="AC252" s="162">
        <f>W252+AB252</f>
        <v>77.340254166666639</v>
      </c>
      <c r="AD252" s="431">
        <v>1.25</v>
      </c>
      <c r="AE252" s="431">
        <v>1.5</v>
      </c>
      <c r="AF252" s="432">
        <v>1.75</v>
      </c>
      <c r="AG252" s="651">
        <f>AC252*AD252</f>
        <v>96.675317708333296</v>
      </c>
      <c r="AH252" s="163">
        <f>AC252*AE252</f>
        <v>116.01038124999997</v>
      </c>
      <c r="AI252" s="163">
        <f>AC252*AF252</f>
        <v>135.34544479166661</v>
      </c>
    </row>
    <row r="253" spans="2:36" x14ac:dyDescent="0.3">
      <c r="B253" s="416">
        <v>2</v>
      </c>
      <c r="C253" s="526">
        <v>1</v>
      </c>
      <c r="D253" s="149">
        <v>150000</v>
      </c>
      <c r="E253" s="165">
        <f>B253/C253</f>
        <v>2</v>
      </c>
      <c r="F253" s="165">
        <f>ROUNDUP(E253,0)</f>
        <v>2</v>
      </c>
      <c r="G253" s="529">
        <v>750</v>
      </c>
      <c r="H253" s="165">
        <f>D253/G253</f>
        <v>200</v>
      </c>
      <c r="I253" s="149">
        <v>10</v>
      </c>
      <c r="J253" s="14">
        <f>B253*0.5</f>
        <v>1</v>
      </c>
      <c r="K253" s="149">
        <v>5</v>
      </c>
      <c r="L253" s="14">
        <f>(K253*0.167)*F253</f>
        <v>1.6700000000000002</v>
      </c>
      <c r="M253" s="149">
        <v>5</v>
      </c>
      <c r="N253" s="149">
        <f>(M253*E253)*0.083</f>
        <v>0.83000000000000007</v>
      </c>
      <c r="O253" s="14">
        <f>(0.5*C253)*F253</f>
        <v>1</v>
      </c>
      <c r="P253" s="166">
        <f>(H253*F253)+(I253+J253+L253+N253+O253)</f>
        <v>414.5</v>
      </c>
      <c r="Q253" s="166">
        <f>P253/60</f>
        <v>6.9083333333333332</v>
      </c>
      <c r="R253" s="542">
        <f>'Costs per Hr-Mn-Sc'!$F$8</f>
        <v>0.3597499999999999</v>
      </c>
      <c r="S253" s="417">
        <f>(R253*P253)/B253</f>
        <v>74.558187499999974</v>
      </c>
      <c r="T253" s="137">
        <f>'Production Timings'!$D$12</f>
        <v>0.48566249999999983</v>
      </c>
      <c r="U253" s="138">
        <f>'Production Timings'!$D$6</f>
        <v>0.37773749999999989</v>
      </c>
      <c r="V253" s="412">
        <f>'Production Timings'!$D$10</f>
        <v>0.11991666666666663</v>
      </c>
      <c r="W253" s="648">
        <f t="shared" si="213"/>
        <v>75.541504166666641</v>
      </c>
      <c r="X253" s="14"/>
      <c r="Y253" s="634">
        <f>X253*Y$3</f>
        <v>0</v>
      </c>
      <c r="Z253" s="635">
        <f>X253*Z$3</f>
        <v>0</v>
      </c>
      <c r="AA253" s="628">
        <f t="shared" si="211"/>
        <v>0</v>
      </c>
      <c r="AB253" s="629">
        <f t="shared" si="251"/>
        <v>0</v>
      </c>
      <c r="AC253" s="629">
        <f>W253+AB253</f>
        <v>75.541504166666641</v>
      </c>
      <c r="AD253" s="501">
        <v>1.25</v>
      </c>
      <c r="AE253" s="435">
        <v>1.5</v>
      </c>
      <c r="AF253" s="436">
        <v>1.75</v>
      </c>
      <c r="AG253" s="502">
        <f>AC253*AD253</f>
        <v>94.426880208333301</v>
      </c>
      <c r="AH253" s="437">
        <f>AC253*AE253</f>
        <v>113.31225624999996</v>
      </c>
      <c r="AI253" s="438">
        <f>AC253*AF253</f>
        <v>132.19763229166662</v>
      </c>
    </row>
    <row r="254" spans="2:36" x14ac:dyDescent="0.3">
      <c r="B254" s="149">
        <v>6</v>
      </c>
      <c r="C254" s="527">
        <v>1</v>
      </c>
      <c r="D254" s="149">
        <v>150000</v>
      </c>
      <c r="E254" s="165">
        <f t="shared" ref="E254:E259" si="252">B254/C254</f>
        <v>6</v>
      </c>
      <c r="F254" s="165">
        <f t="shared" ref="F254:F259" si="253">ROUNDUP(E254,0)</f>
        <v>6</v>
      </c>
      <c r="G254" s="529">
        <v>750</v>
      </c>
      <c r="H254" s="165">
        <f t="shared" ref="H254:H259" si="254">D254/G254</f>
        <v>200</v>
      </c>
      <c r="I254" s="149">
        <v>10</v>
      </c>
      <c r="J254" s="14">
        <f t="shared" ref="J254:J259" si="255">B254*0.5</f>
        <v>3</v>
      </c>
      <c r="K254" s="149">
        <v>5</v>
      </c>
      <c r="L254" s="14">
        <f t="shared" ref="L254:L259" si="256">(K254*0.167)*F254</f>
        <v>5.0100000000000007</v>
      </c>
      <c r="M254" s="149">
        <v>5</v>
      </c>
      <c r="N254" s="149">
        <f t="shared" ref="N254:N259" si="257">(M254*E254)*0.083</f>
        <v>2.4900000000000002</v>
      </c>
      <c r="O254" s="14">
        <f t="shared" ref="O254:O259" si="258">(0.5*C254)*F254</f>
        <v>3</v>
      </c>
      <c r="P254" s="166">
        <f t="shared" ref="P254:P259" si="259">(H254*F254)+(I254+J254+L254+N254+O254)</f>
        <v>1223.5</v>
      </c>
      <c r="Q254" s="166">
        <f t="shared" ref="Q254:Q259" si="260">P254/60</f>
        <v>20.391666666666666</v>
      </c>
      <c r="R254" s="542">
        <f>'Costs per Hr-Mn-Sc'!$F$8</f>
        <v>0.3597499999999999</v>
      </c>
      <c r="S254" s="417">
        <f t="shared" ref="S254:S259" si="261">(R254*P254)/B254</f>
        <v>73.359020833333318</v>
      </c>
      <c r="T254" s="137">
        <f>'Production Timings'!$D$12</f>
        <v>0.48566249999999983</v>
      </c>
      <c r="U254" s="138">
        <f>'Production Timings'!$D$6</f>
        <v>0.37773749999999989</v>
      </c>
      <c r="V254" s="412">
        <f>'Production Timings'!$D$10</f>
        <v>0.11991666666666663</v>
      </c>
      <c r="W254" s="648">
        <f t="shared" si="213"/>
        <v>74.342337499999985</v>
      </c>
      <c r="X254" s="14"/>
      <c r="Y254" s="634">
        <f>X254*Y$3</f>
        <v>0</v>
      </c>
      <c r="Z254" s="635">
        <f t="shared" ref="Z254:Z260" si="262">X254*Z$3</f>
        <v>0</v>
      </c>
      <c r="AA254" s="628">
        <f t="shared" si="211"/>
        <v>0</v>
      </c>
      <c r="AB254" s="629">
        <f t="shared" si="251"/>
        <v>0</v>
      </c>
      <c r="AC254" s="629">
        <f t="shared" ref="AC254:AC260" si="263">W254+AB254</f>
        <v>74.342337499999985</v>
      </c>
      <c r="AD254" s="501">
        <v>1.25</v>
      </c>
      <c r="AE254" s="435">
        <v>1.5</v>
      </c>
      <c r="AF254" s="436">
        <v>1.75</v>
      </c>
      <c r="AG254" s="502">
        <f>AC254*AD254</f>
        <v>92.927921874999981</v>
      </c>
      <c r="AH254" s="437">
        <f>AC254*AE254</f>
        <v>111.51350624999998</v>
      </c>
      <c r="AI254" s="438">
        <f>AC254*AF254</f>
        <v>130.09909062499997</v>
      </c>
    </row>
    <row r="255" spans="2:36" x14ac:dyDescent="0.3">
      <c r="B255" s="149">
        <v>12</v>
      </c>
      <c r="C255" s="527">
        <v>1</v>
      </c>
      <c r="D255" s="149">
        <v>150000</v>
      </c>
      <c r="E255" s="165">
        <f t="shared" si="252"/>
        <v>12</v>
      </c>
      <c r="F255" s="165">
        <f t="shared" si="253"/>
        <v>12</v>
      </c>
      <c r="G255" s="529">
        <v>750</v>
      </c>
      <c r="H255" s="165">
        <f t="shared" si="254"/>
        <v>200</v>
      </c>
      <c r="I255" s="149">
        <v>10</v>
      </c>
      <c r="J255" s="14">
        <f t="shared" si="255"/>
        <v>6</v>
      </c>
      <c r="K255" s="149">
        <v>5</v>
      </c>
      <c r="L255" s="14">
        <f t="shared" si="256"/>
        <v>10.020000000000001</v>
      </c>
      <c r="M255" s="149">
        <v>5</v>
      </c>
      <c r="N255" s="149">
        <f t="shared" si="257"/>
        <v>4.9800000000000004</v>
      </c>
      <c r="O255" s="14">
        <f t="shared" si="258"/>
        <v>6</v>
      </c>
      <c r="P255" s="166">
        <f t="shared" si="259"/>
        <v>2437</v>
      </c>
      <c r="Q255" s="166">
        <f t="shared" si="260"/>
        <v>40.616666666666667</v>
      </c>
      <c r="R255" s="542">
        <f>'Costs per Hr-Mn-Sc'!$F$8</f>
        <v>0.3597499999999999</v>
      </c>
      <c r="S255" s="417">
        <f t="shared" si="261"/>
        <v>73.05922916666664</v>
      </c>
      <c r="T255" s="137">
        <f>'Production Timings'!$D$12</f>
        <v>0.48566249999999983</v>
      </c>
      <c r="U255" s="138">
        <f>'Production Timings'!$D$6</f>
        <v>0.37773749999999989</v>
      </c>
      <c r="V255" s="412">
        <f>'Production Timings'!$D$10</f>
        <v>0.11991666666666663</v>
      </c>
      <c r="W255" s="648">
        <f t="shared" si="213"/>
        <v>74.042545833333307</v>
      </c>
      <c r="X255" s="14"/>
      <c r="Y255" s="634">
        <f t="shared" ref="Y255:Y260" si="264">X255*Y$3</f>
        <v>0</v>
      </c>
      <c r="Z255" s="635">
        <f t="shared" si="262"/>
        <v>0</v>
      </c>
      <c r="AA255" s="628">
        <f t="shared" si="211"/>
        <v>0</v>
      </c>
      <c r="AB255" s="629">
        <f t="shared" si="251"/>
        <v>0</v>
      </c>
      <c r="AC255" s="629">
        <f t="shared" si="263"/>
        <v>74.042545833333307</v>
      </c>
      <c r="AD255" s="501">
        <v>1.25</v>
      </c>
      <c r="AE255" s="435">
        <v>1.5</v>
      </c>
      <c r="AF255" s="436">
        <v>1.75</v>
      </c>
      <c r="AG255" s="502">
        <f>AC255*AD255</f>
        <v>92.55318229166663</v>
      </c>
      <c r="AH255" s="437">
        <f>AC255*AE255</f>
        <v>111.06381874999997</v>
      </c>
      <c r="AI255" s="438">
        <f>AC255*AF255</f>
        <v>129.57445520833329</v>
      </c>
    </row>
    <row r="256" spans="2:36" x14ac:dyDescent="0.3">
      <c r="B256" s="149">
        <v>24</v>
      </c>
      <c r="C256" s="527">
        <v>1</v>
      </c>
      <c r="D256" s="149">
        <v>150000</v>
      </c>
      <c r="E256" s="165">
        <f t="shared" si="252"/>
        <v>24</v>
      </c>
      <c r="F256" s="165">
        <f t="shared" si="253"/>
        <v>24</v>
      </c>
      <c r="G256" s="529">
        <v>750</v>
      </c>
      <c r="H256" s="165">
        <f t="shared" si="254"/>
        <v>200</v>
      </c>
      <c r="I256" s="149">
        <v>10</v>
      </c>
      <c r="J256" s="14">
        <f t="shared" si="255"/>
        <v>12</v>
      </c>
      <c r="K256" s="149">
        <v>5</v>
      </c>
      <c r="L256" s="14">
        <f t="shared" si="256"/>
        <v>20.040000000000003</v>
      </c>
      <c r="M256" s="149">
        <v>5</v>
      </c>
      <c r="N256" s="149">
        <f t="shared" si="257"/>
        <v>9.9600000000000009</v>
      </c>
      <c r="O256" s="14">
        <f t="shared" si="258"/>
        <v>12</v>
      </c>
      <c r="P256" s="166">
        <f t="shared" si="259"/>
        <v>4864</v>
      </c>
      <c r="Q256" s="166">
        <f t="shared" si="260"/>
        <v>81.066666666666663</v>
      </c>
      <c r="R256" s="542">
        <f>'Costs per Hr-Mn-Sc'!$F$8</f>
        <v>0.3597499999999999</v>
      </c>
      <c r="S256" s="417">
        <f t="shared" si="261"/>
        <v>72.909333333333322</v>
      </c>
      <c r="T256" s="137">
        <f>'Production Timings'!$D$12</f>
        <v>0.48566249999999983</v>
      </c>
      <c r="U256" s="138">
        <f>'Production Timings'!$D$6</f>
        <v>0.37773749999999989</v>
      </c>
      <c r="V256" s="412">
        <f>'Production Timings'!$D$10</f>
        <v>0.11991666666666663</v>
      </c>
      <c r="W256" s="648">
        <f t="shared" si="213"/>
        <v>73.892649999999989</v>
      </c>
      <c r="X256" s="14"/>
      <c r="Y256" s="634">
        <f t="shared" si="264"/>
        <v>0</v>
      </c>
      <c r="Z256" s="635">
        <f t="shared" si="262"/>
        <v>0</v>
      </c>
      <c r="AA256" s="628">
        <f t="shared" si="211"/>
        <v>0</v>
      </c>
      <c r="AB256" s="629">
        <f t="shared" si="251"/>
        <v>0</v>
      </c>
      <c r="AC256" s="629">
        <f t="shared" si="263"/>
        <v>73.892649999999989</v>
      </c>
      <c r="AD256" s="501">
        <v>1.25</v>
      </c>
      <c r="AE256" s="435">
        <v>1.5</v>
      </c>
      <c r="AF256" s="436">
        <v>1.75</v>
      </c>
      <c r="AG256" s="502">
        <f t="shared" ref="AG256:AG260" si="265">AC256*AD256</f>
        <v>92.36581249999999</v>
      </c>
      <c r="AH256" s="437">
        <f t="shared" ref="AH256:AH260" si="266">AC256*AE256</f>
        <v>110.83897499999998</v>
      </c>
      <c r="AI256" s="438">
        <f t="shared" ref="AI256:AI260" si="267">AC256*AF256</f>
        <v>129.31213749999998</v>
      </c>
    </row>
    <row r="257" spans="2:35" x14ac:dyDescent="0.3">
      <c r="B257" s="149">
        <v>48</v>
      </c>
      <c r="C257" s="527">
        <v>1</v>
      </c>
      <c r="D257" s="149">
        <v>150000</v>
      </c>
      <c r="E257" s="165">
        <f t="shared" si="252"/>
        <v>48</v>
      </c>
      <c r="F257" s="165">
        <f t="shared" si="253"/>
        <v>48</v>
      </c>
      <c r="G257" s="529">
        <v>750</v>
      </c>
      <c r="H257" s="165">
        <f t="shared" si="254"/>
        <v>200</v>
      </c>
      <c r="I257" s="149">
        <v>10</v>
      </c>
      <c r="J257" s="14">
        <f t="shared" si="255"/>
        <v>24</v>
      </c>
      <c r="K257" s="149">
        <v>5</v>
      </c>
      <c r="L257" s="14">
        <f t="shared" si="256"/>
        <v>40.080000000000005</v>
      </c>
      <c r="M257" s="149">
        <v>5</v>
      </c>
      <c r="N257" s="149">
        <f t="shared" si="257"/>
        <v>19.920000000000002</v>
      </c>
      <c r="O257" s="14">
        <f t="shared" si="258"/>
        <v>24</v>
      </c>
      <c r="P257" s="166">
        <f t="shared" si="259"/>
        <v>9718</v>
      </c>
      <c r="Q257" s="166">
        <f t="shared" si="260"/>
        <v>161.96666666666667</v>
      </c>
      <c r="R257" s="542">
        <f>'Costs per Hr-Mn-Sc'!$F$8</f>
        <v>0.3597499999999999</v>
      </c>
      <c r="S257" s="417">
        <f t="shared" si="261"/>
        <v>72.834385416666649</v>
      </c>
      <c r="T257" s="137">
        <f>'Production Timings'!$D$12</f>
        <v>0.48566249999999983</v>
      </c>
      <c r="U257" s="138">
        <f>'Production Timings'!$D$6</f>
        <v>0.37773749999999989</v>
      </c>
      <c r="V257" s="412">
        <f>'Production Timings'!$D$10</f>
        <v>0.11991666666666663</v>
      </c>
      <c r="W257" s="648">
        <f t="shared" si="213"/>
        <v>73.817702083333316</v>
      </c>
      <c r="X257" s="14"/>
      <c r="Y257" s="634">
        <f t="shared" si="264"/>
        <v>0</v>
      </c>
      <c r="Z257" s="635">
        <f t="shared" si="262"/>
        <v>0</v>
      </c>
      <c r="AA257" s="628">
        <f t="shared" si="211"/>
        <v>0</v>
      </c>
      <c r="AB257" s="629">
        <f t="shared" si="251"/>
        <v>0</v>
      </c>
      <c r="AC257" s="629">
        <f t="shared" si="263"/>
        <v>73.817702083333316</v>
      </c>
      <c r="AD257" s="501">
        <v>1.25</v>
      </c>
      <c r="AE257" s="435">
        <v>1.5</v>
      </c>
      <c r="AF257" s="436">
        <v>1.75</v>
      </c>
      <c r="AG257" s="502">
        <f t="shared" si="265"/>
        <v>92.272127604166641</v>
      </c>
      <c r="AH257" s="437">
        <f t="shared" si="266"/>
        <v>110.72655312499998</v>
      </c>
      <c r="AI257" s="438">
        <f t="shared" si="267"/>
        <v>129.18097864583331</v>
      </c>
    </row>
    <row r="258" spans="2:35" x14ac:dyDescent="0.3">
      <c r="B258" s="14">
        <v>72</v>
      </c>
      <c r="C258" s="527">
        <v>1</v>
      </c>
      <c r="D258" s="149">
        <v>150000</v>
      </c>
      <c r="E258" s="165">
        <f t="shared" si="252"/>
        <v>72</v>
      </c>
      <c r="F258" s="165">
        <f t="shared" si="253"/>
        <v>72</v>
      </c>
      <c r="G258" s="529">
        <v>750</v>
      </c>
      <c r="H258" s="165">
        <f t="shared" si="254"/>
        <v>200</v>
      </c>
      <c r="I258" s="149">
        <v>10</v>
      </c>
      <c r="J258" s="14">
        <f t="shared" si="255"/>
        <v>36</v>
      </c>
      <c r="K258" s="149">
        <v>5</v>
      </c>
      <c r="L258" s="14">
        <f t="shared" si="256"/>
        <v>60.120000000000005</v>
      </c>
      <c r="M258" s="149">
        <v>5</v>
      </c>
      <c r="N258" s="149">
        <f t="shared" si="257"/>
        <v>29.880000000000003</v>
      </c>
      <c r="O258" s="14">
        <f t="shared" si="258"/>
        <v>36</v>
      </c>
      <c r="P258" s="166">
        <f t="shared" si="259"/>
        <v>14572</v>
      </c>
      <c r="Q258" s="166">
        <f t="shared" si="260"/>
        <v>242.86666666666667</v>
      </c>
      <c r="R258" s="542">
        <f>'Costs per Hr-Mn-Sc'!$F$8</f>
        <v>0.3597499999999999</v>
      </c>
      <c r="S258" s="417">
        <f t="shared" si="261"/>
        <v>72.809402777777748</v>
      </c>
      <c r="T258" s="137">
        <f>'Production Timings'!$D$12</f>
        <v>0.48566249999999983</v>
      </c>
      <c r="U258" s="138">
        <f>'Production Timings'!$D$6</f>
        <v>0.37773749999999989</v>
      </c>
      <c r="V258" s="412">
        <f>'Production Timings'!$D$10</f>
        <v>0.11991666666666663</v>
      </c>
      <c r="W258" s="648">
        <f t="shared" si="213"/>
        <v>73.792719444444415</v>
      </c>
      <c r="X258" s="14"/>
      <c r="Y258" s="634">
        <f t="shared" si="264"/>
        <v>0</v>
      </c>
      <c r="Z258" s="635">
        <f t="shared" si="262"/>
        <v>0</v>
      </c>
      <c r="AA258" s="628">
        <f t="shared" si="211"/>
        <v>0</v>
      </c>
      <c r="AB258" s="629">
        <f t="shared" ref="AB258:AB260" si="268">SUM(AA258)</f>
        <v>0</v>
      </c>
      <c r="AC258" s="629">
        <f t="shared" si="263"/>
        <v>73.792719444444415</v>
      </c>
      <c r="AD258" s="501">
        <v>1.25</v>
      </c>
      <c r="AE258" s="435">
        <v>1.5</v>
      </c>
      <c r="AF258" s="436">
        <v>1.75</v>
      </c>
      <c r="AG258" s="502">
        <f t="shared" si="265"/>
        <v>92.240899305555516</v>
      </c>
      <c r="AH258" s="437">
        <f t="shared" si="266"/>
        <v>110.68907916666663</v>
      </c>
      <c r="AI258" s="438">
        <f t="shared" si="267"/>
        <v>129.13725902777773</v>
      </c>
    </row>
    <row r="259" spans="2:35" x14ac:dyDescent="0.3">
      <c r="B259" s="14">
        <v>144</v>
      </c>
      <c r="C259" s="527">
        <v>1</v>
      </c>
      <c r="D259" s="149">
        <v>150000</v>
      </c>
      <c r="E259" s="165">
        <f t="shared" si="252"/>
        <v>144</v>
      </c>
      <c r="F259" s="165">
        <f t="shared" si="253"/>
        <v>144</v>
      </c>
      <c r="G259" s="529">
        <v>750</v>
      </c>
      <c r="H259" s="165">
        <f t="shared" si="254"/>
        <v>200</v>
      </c>
      <c r="I259" s="149">
        <v>10</v>
      </c>
      <c r="J259" s="14">
        <f t="shared" si="255"/>
        <v>72</v>
      </c>
      <c r="K259" s="149">
        <v>5</v>
      </c>
      <c r="L259" s="14">
        <f t="shared" si="256"/>
        <v>120.24000000000001</v>
      </c>
      <c r="M259" s="149">
        <v>5</v>
      </c>
      <c r="N259" s="149">
        <f t="shared" si="257"/>
        <v>59.760000000000005</v>
      </c>
      <c r="O259" s="14">
        <f t="shared" si="258"/>
        <v>72</v>
      </c>
      <c r="P259" s="166">
        <f t="shared" si="259"/>
        <v>29134</v>
      </c>
      <c r="Q259" s="166">
        <f t="shared" si="260"/>
        <v>485.56666666666666</v>
      </c>
      <c r="R259" s="542">
        <f>'Costs per Hr-Mn-Sc'!$F$8</f>
        <v>0.3597499999999999</v>
      </c>
      <c r="S259" s="417">
        <f t="shared" si="261"/>
        <v>72.784420138888862</v>
      </c>
      <c r="T259" s="137">
        <f>'Production Timings'!$D$12</f>
        <v>0.48566249999999983</v>
      </c>
      <c r="U259" s="138">
        <f>'Production Timings'!$D$6</f>
        <v>0.37773749999999989</v>
      </c>
      <c r="V259" s="412">
        <f>'Production Timings'!$D$10</f>
        <v>0.11991666666666663</v>
      </c>
      <c r="W259" s="648">
        <f t="shared" si="213"/>
        <v>73.767736805555529</v>
      </c>
      <c r="X259" s="14"/>
      <c r="Y259" s="634">
        <f t="shared" si="264"/>
        <v>0</v>
      </c>
      <c r="Z259" s="635">
        <f t="shared" si="262"/>
        <v>0</v>
      </c>
      <c r="AA259" s="628">
        <f t="shared" si="211"/>
        <v>0</v>
      </c>
      <c r="AB259" s="629">
        <f t="shared" si="268"/>
        <v>0</v>
      </c>
      <c r="AC259" s="629">
        <f t="shared" si="263"/>
        <v>73.767736805555529</v>
      </c>
      <c r="AD259" s="501">
        <v>1.25</v>
      </c>
      <c r="AE259" s="435">
        <v>1.5</v>
      </c>
      <c r="AF259" s="436">
        <v>1.75</v>
      </c>
      <c r="AG259" s="502">
        <f t="shared" si="265"/>
        <v>92.209671006944404</v>
      </c>
      <c r="AH259" s="437">
        <f t="shared" si="266"/>
        <v>110.65160520833329</v>
      </c>
      <c r="AI259" s="438">
        <f t="shared" si="267"/>
        <v>129.09353940972218</v>
      </c>
    </row>
    <row r="260" spans="2:35" x14ac:dyDescent="0.3">
      <c r="B260" s="149">
        <v>288</v>
      </c>
      <c r="C260" s="527">
        <v>1</v>
      </c>
      <c r="D260" s="149">
        <v>150000</v>
      </c>
      <c r="E260" s="165">
        <f>B260/C260</f>
        <v>288</v>
      </c>
      <c r="F260" s="165">
        <f>ROUNDUP(E260,0)</f>
        <v>288</v>
      </c>
      <c r="G260" s="529">
        <v>750</v>
      </c>
      <c r="H260" s="165">
        <f>D260/G260</f>
        <v>200</v>
      </c>
      <c r="I260" s="149">
        <v>10</v>
      </c>
      <c r="J260" s="14">
        <f>B260*0.5</f>
        <v>144</v>
      </c>
      <c r="K260" s="149">
        <v>5</v>
      </c>
      <c r="L260" s="14">
        <f>(K260*0.167)*F260</f>
        <v>240.48000000000002</v>
      </c>
      <c r="M260" s="149">
        <v>5</v>
      </c>
      <c r="N260" s="149">
        <f>(M260*E260)*0.083</f>
        <v>119.52000000000001</v>
      </c>
      <c r="O260" s="14">
        <f>(0.5*C260)*F260</f>
        <v>144</v>
      </c>
      <c r="P260" s="166">
        <f>(H260*F260)+(I260+J260+L260+N260+O260)</f>
        <v>58258</v>
      </c>
      <c r="Q260" s="166">
        <f>P260/60</f>
        <v>970.9666666666667</v>
      </c>
      <c r="R260" s="542">
        <f>'Costs per Hr-Mn-Sc'!$F$8</f>
        <v>0.3597499999999999</v>
      </c>
      <c r="S260" s="417">
        <f>(R260*P260)/B260</f>
        <v>72.771928819444426</v>
      </c>
      <c r="T260" s="137">
        <f>'Production Timings'!$D$12</f>
        <v>0.48566249999999983</v>
      </c>
      <c r="U260" s="138">
        <f>'Production Timings'!$D$6</f>
        <v>0.37773749999999989</v>
      </c>
      <c r="V260" s="412">
        <f>'Production Timings'!$D$10</f>
        <v>0.11991666666666663</v>
      </c>
      <c r="W260" s="648">
        <f t="shared" si="213"/>
        <v>73.755245486111093</v>
      </c>
      <c r="X260" s="14"/>
      <c r="Y260" s="634">
        <f t="shared" si="264"/>
        <v>0</v>
      </c>
      <c r="Z260" s="635">
        <f t="shared" si="262"/>
        <v>0</v>
      </c>
      <c r="AA260" s="628">
        <f t="shared" si="211"/>
        <v>0</v>
      </c>
      <c r="AB260" s="629">
        <f t="shared" si="268"/>
        <v>0</v>
      </c>
      <c r="AC260" s="629">
        <f t="shared" si="263"/>
        <v>73.755245486111093</v>
      </c>
      <c r="AD260" s="501">
        <v>1.25</v>
      </c>
      <c r="AE260" s="435">
        <v>1.5</v>
      </c>
      <c r="AF260" s="436">
        <v>1.75</v>
      </c>
      <c r="AG260" s="502">
        <f t="shared" si="265"/>
        <v>92.19405685763887</v>
      </c>
      <c r="AH260" s="437">
        <f t="shared" si="266"/>
        <v>110.63286822916663</v>
      </c>
      <c r="AI260" s="438">
        <f t="shared" si="267"/>
        <v>129.07167960069441</v>
      </c>
    </row>
    <row r="261" spans="2:35" x14ac:dyDescent="0.3">
      <c r="Y261" s="636"/>
      <c r="Z261" s="636"/>
      <c r="AA261" s="636"/>
    </row>
    <row r="264" spans="2:35" x14ac:dyDescent="0.3">
      <c r="E264">
        <v>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V67"/>
  <sheetViews>
    <sheetView topLeftCell="A2" workbookViewId="0">
      <selection activeCell="A33" sqref="A33:F33"/>
    </sheetView>
  </sheetViews>
  <sheetFormatPr defaultRowHeight="14.4" x14ac:dyDescent="0.3"/>
  <cols>
    <col min="1" max="1" width="42.33203125" customWidth="1"/>
    <col min="2" max="2" width="21.109375" customWidth="1"/>
    <col min="3" max="3" width="23.33203125" style="9" customWidth="1"/>
    <col min="4" max="6" width="20.6640625" style="9" bestFit="1" customWidth="1"/>
    <col min="7" max="7" width="20.6640625" bestFit="1" customWidth="1"/>
  </cols>
  <sheetData>
    <row r="1" spans="1:256" ht="18.600000000000001" x14ac:dyDescent="0.45">
      <c r="A1" s="5" t="s">
        <v>30</v>
      </c>
      <c r="B1" s="5"/>
    </row>
    <row r="2" spans="1:256" ht="15.6" x14ac:dyDescent="0.3">
      <c r="A2" s="2" t="s">
        <v>34</v>
      </c>
      <c r="B2" s="2"/>
    </row>
    <row r="3" spans="1:256" ht="15.6" x14ac:dyDescent="0.3">
      <c r="A3" s="16" t="s">
        <v>33</v>
      </c>
      <c r="B3" s="16"/>
    </row>
    <row r="5" spans="1:256" ht="18.600000000000001" x14ac:dyDescent="0.45">
      <c r="A5" s="5" t="s">
        <v>32</v>
      </c>
      <c r="B5" s="5"/>
      <c r="C5" s="389">
        <f>'Income-Departments'!$E$17</f>
        <v>1000</v>
      </c>
      <c r="D5" s="586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</row>
    <row r="6" spans="1:256" ht="17.399999999999999" x14ac:dyDescent="0.45">
      <c r="A6" s="277" t="s">
        <v>255</v>
      </c>
      <c r="C6" s="390">
        <f>'Income-Departments'!$F$2</f>
        <v>0.16666666666666666</v>
      </c>
      <c r="D6" s="9">
        <v>0.16666666666666666</v>
      </c>
    </row>
    <row r="7" spans="1:256" ht="18.600000000000001" x14ac:dyDescent="0.45">
      <c r="A7" s="4" t="s">
        <v>26</v>
      </c>
      <c r="B7" s="3" t="s">
        <v>526</v>
      </c>
      <c r="C7" s="8" t="s">
        <v>527</v>
      </c>
      <c r="D7" s="8" t="s">
        <v>527</v>
      </c>
      <c r="E7" s="8" t="s">
        <v>527</v>
      </c>
      <c r="F7" s="8" t="s">
        <v>527</v>
      </c>
      <c r="G7" s="8" t="s">
        <v>527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ht="18.600000000000001" x14ac:dyDescent="0.45">
      <c r="A8" s="3" t="s">
        <v>0</v>
      </c>
      <c r="B8" s="3" t="s">
        <v>247</v>
      </c>
      <c r="C8" s="8" t="s">
        <v>249</v>
      </c>
      <c r="D8" s="8" t="s">
        <v>31</v>
      </c>
      <c r="E8" s="8" t="s">
        <v>29</v>
      </c>
      <c r="F8" s="8" t="s">
        <v>2</v>
      </c>
      <c r="G8" s="3" t="s">
        <v>35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x14ac:dyDescent="0.3">
      <c r="A9" s="14" t="s">
        <v>3</v>
      </c>
      <c r="B9" s="358">
        <f>'Equipment-Departments'!$B$47</f>
        <v>379</v>
      </c>
      <c r="C9" s="12">
        <f>'Equipment-Departments'!$B$19</f>
        <v>50</v>
      </c>
      <c r="D9" s="12">
        <f>C9/4</f>
        <v>12.5</v>
      </c>
      <c r="E9" s="12">
        <f>D9/5</f>
        <v>2.5</v>
      </c>
      <c r="F9" s="12">
        <f>E9/8</f>
        <v>0.3125</v>
      </c>
      <c r="G9" s="18">
        <f>C9*12</f>
        <v>600</v>
      </c>
    </row>
    <row r="10" spans="1:256" x14ac:dyDescent="0.3">
      <c r="A10" s="14" t="s">
        <v>4</v>
      </c>
      <c r="B10" s="358">
        <f>'Company Payroll'!$D$49</f>
        <v>1599.9999999999995</v>
      </c>
      <c r="C10" s="343">
        <f>'Company Payroll'!$D$22</f>
        <v>266.66666666666663</v>
      </c>
      <c r="D10" s="12">
        <f t="shared" ref="D10:D31" si="0">C10/4</f>
        <v>66.666666666666657</v>
      </c>
      <c r="E10" s="12">
        <f t="shared" ref="E10:E31" si="1">D10/5</f>
        <v>13.333333333333332</v>
      </c>
      <c r="F10" s="12">
        <f t="shared" ref="F10:F31" si="2">E10/8</f>
        <v>1.6666666666666665</v>
      </c>
      <c r="G10" s="18">
        <f t="shared" ref="G10:G31" si="3">C10*12</f>
        <v>3199.9999999999995</v>
      </c>
    </row>
    <row r="11" spans="1:256" x14ac:dyDescent="0.3">
      <c r="A11" s="14" t="s">
        <v>5</v>
      </c>
      <c r="B11" s="358">
        <f>'Company Payroll'!$E$49</f>
        <v>479.99999999999994</v>
      </c>
      <c r="C11" s="12">
        <f>'Company Payroll'!$E$22</f>
        <v>79.999999999999986</v>
      </c>
      <c r="D11" s="12">
        <f t="shared" si="0"/>
        <v>19.999999999999996</v>
      </c>
      <c r="E11" s="12">
        <f t="shared" si="1"/>
        <v>3.9999999999999991</v>
      </c>
      <c r="F11" s="12">
        <f t="shared" si="2"/>
        <v>0.49999999999999989</v>
      </c>
      <c r="G11" s="18">
        <f t="shared" si="3"/>
        <v>959.99999999999977</v>
      </c>
    </row>
    <row r="12" spans="1:256" x14ac:dyDescent="0.3">
      <c r="A12" s="14" t="s">
        <v>6</v>
      </c>
      <c r="B12" s="358">
        <f>'Cost Analysis-Total Business'!$B$9</f>
        <v>95</v>
      </c>
      <c r="C12" s="12">
        <f>B12*D6</f>
        <v>15.833333333333332</v>
      </c>
      <c r="D12" s="12">
        <f t="shared" si="0"/>
        <v>3.958333333333333</v>
      </c>
      <c r="E12" s="12">
        <f t="shared" si="1"/>
        <v>0.79166666666666663</v>
      </c>
      <c r="F12" s="12">
        <f t="shared" si="2"/>
        <v>9.8958333333333329E-2</v>
      </c>
      <c r="G12" s="18">
        <f t="shared" si="3"/>
        <v>190</v>
      </c>
    </row>
    <row r="13" spans="1:256" x14ac:dyDescent="0.3">
      <c r="A13" s="14" t="s">
        <v>7</v>
      </c>
      <c r="B13" s="358">
        <f>'Cost Analysis-Total Business'!$B$10</f>
        <v>99</v>
      </c>
      <c r="C13" s="12">
        <f t="shared" ref="C13:C31" si="4">B13*D$6</f>
        <v>16.5</v>
      </c>
      <c r="D13" s="12">
        <f t="shared" si="0"/>
        <v>4.125</v>
      </c>
      <c r="E13" s="12">
        <f t="shared" si="1"/>
        <v>0.82499999999999996</v>
      </c>
      <c r="F13" s="12">
        <f t="shared" si="2"/>
        <v>0.10312499999999999</v>
      </c>
      <c r="G13" s="18">
        <f t="shared" si="3"/>
        <v>198</v>
      </c>
    </row>
    <row r="14" spans="1:256" x14ac:dyDescent="0.3">
      <c r="A14" s="14" t="s">
        <v>8</v>
      </c>
      <c r="B14" s="358">
        <f>'Cost Analysis-Total Business'!$B$11</f>
        <v>400</v>
      </c>
      <c r="C14" s="12">
        <f t="shared" si="4"/>
        <v>66.666666666666657</v>
      </c>
      <c r="D14" s="12">
        <f t="shared" si="0"/>
        <v>16.666666666666664</v>
      </c>
      <c r="E14" s="12">
        <f t="shared" si="1"/>
        <v>3.333333333333333</v>
      </c>
      <c r="F14" s="12">
        <f t="shared" si="2"/>
        <v>0.41666666666666663</v>
      </c>
      <c r="G14" s="18">
        <f t="shared" si="3"/>
        <v>799.99999999999989</v>
      </c>
    </row>
    <row r="15" spans="1:256" x14ac:dyDescent="0.3">
      <c r="A15" s="14" t="s">
        <v>9</v>
      </c>
      <c r="B15" s="358">
        <f>'Cost Analysis-Total Business'!$B$12</f>
        <v>125</v>
      </c>
      <c r="C15" s="12">
        <f t="shared" si="4"/>
        <v>20.833333333333332</v>
      </c>
      <c r="D15" s="12">
        <f t="shared" si="0"/>
        <v>5.208333333333333</v>
      </c>
      <c r="E15" s="12">
        <f t="shared" si="1"/>
        <v>1.0416666666666665</v>
      </c>
      <c r="F15" s="12">
        <f t="shared" si="2"/>
        <v>0.13020833333333331</v>
      </c>
      <c r="G15" s="18">
        <f t="shared" si="3"/>
        <v>250</v>
      </c>
    </row>
    <row r="16" spans="1:256" x14ac:dyDescent="0.3">
      <c r="A16" s="14" t="s">
        <v>10</v>
      </c>
      <c r="B16" s="358">
        <f>'Cost Analysis-Total Business'!$B$13</f>
        <v>85</v>
      </c>
      <c r="C16" s="12">
        <f t="shared" si="4"/>
        <v>14.166666666666666</v>
      </c>
      <c r="D16" s="12">
        <f t="shared" si="0"/>
        <v>3.5416666666666665</v>
      </c>
      <c r="E16" s="12">
        <f t="shared" si="1"/>
        <v>0.70833333333333326</v>
      </c>
      <c r="F16" s="12">
        <f t="shared" si="2"/>
        <v>8.8541666666666657E-2</v>
      </c>
      <c r="G16" s="18">
        <f t="shared" si="3"/>
        <v>170</v>
      </c>
    </row>
    <row r="17" spans="1:7" x14ac:dyDescent="0.3">
      <c r="A17" s="14" t="s">
        <v>11</v>
      </c>
      <c r="B17" s="358">
        <f>'Cost Analysis-Total Business'!$B$14</f>
        <v>25</v>
      </c>
      <c r="C17" s="12">
        <f t="shared" si="4"/>
        <v>4.1666666666666661</v>
      </c>
      <c r="D17" s="12">
        <f t="shared" si="0"/>
        <v>1.0416666666666665</v>
      </c>
      <c r="E17" s="12">
        <f t="shared" si="1"/>
        <v>0.20833333333333331</v>
      </c>
      <c r="F17" s="12">
        <f t="shared" si="2"/>
        <v>2.6041666666666664E-2</v>
      </c>
      <c r="G17" s="18">
        <f t="shared" si="3"/>
        <v>49.999999999999993</v>
      </c>
    </row>
    <row r="18" spans="1:7" x14ac:dyDescent="0.3">
      <c r="A18" s="14" t="s">
        <v>12</v>
      </c>
      <c r="B18" s="358">
        <f>'Cost Analysis-Total Business'!$B$15</f>
        <v>250</v>
      </c>
      <c r="C18" s="280">
        <f t="shared" si="4"/>
        <v>41.666666666666664</v>
      </c>
      <c r="D18" s="12">
        <f t="shared" si="0"/>
        <v>10.416666666666666</v>
      </c>
      <c r="E18" s="12">
        <f t="shared" si="1"/>
        <v>2.083333333333333</v>
      </c>
      <c r="F18" s="12">
        <f t="shared" si="2"/>
        <v>0.26041666666666663</v>
      </c>
      <c r="G18" s="18">
        <f t="shared" si="3"/>
        <v>500</v>
      </c>
    </row>
    <row r="19" spans="1:7" x14ac:dyDescent="0.3">
      <c r="A19" s="14" t="s">
        <v>13</v>
      </c>
      <c r="B19" s="358">
        <f>'Cost Analysis-Total Business'!$B$16</f>
        <v>50</v>
      </c>
      <c r="C19" s="12">
        <f t="shared" si="4"/>
        <v>8.3333333333333321</v>
      </c>
      <c r="D19" s="12">
        <f t="shared" si="0"/>
        <v>2.083333333333333</v>
      </c>
      <c r="E19" s="12">
        <f t="shared" si="1"/>
        <v>0.41666666666666663</v>
      </c>
      <c r="F19" s="12">
        <f t="shared" si="2"/>
        <v>5.2083333333333329E-2</v>
      </c>
      <c r="G19" s="18">
        <f t="shared" si="3"/>
        <v>99.999999999999986</v>
      </c>
    </row>
    <row r="20" spans="1:7" x14ac:dyDescent="0.3">
      <c r="A20" s="14" t="s">
        <v>14</v>
      </c>
      <c r="B20" s="358">
        <f>'Cost Analysis-Total Business'!$B$17</f>
        <v>75</v>
      </c>
      <c r="C20" s="12">
        <f t="shared" si="4"/>
        <v>12.5</v>
      </c>
      <c r="D20" s="12">
        <f t="shared" si="0"/>
        <v>3.125</v>
      </c>
      <c r="E20" s="12">
        <f t="shared" si="1"/>
        <v>0.625</v>
      </c>
      <c r="F20" s="12">
        <f t="shared" si="2"/>
        <v>7.8125E-2</v>
      </c>
      <c r="G20" s="18">
        <f t="shared" si="3"/>
        <v>150</v>
      </c>
    </row>
    <row r="21" spans="1:7" x14ac:dyDescent="0.3">
      <c r="A21" s="14" t="s">
        <v>15</v>
      </c>
      <c r="B21" s="358">
        <f>'Cost Analysis-Total Business'!$B$18</f>
        <v>225</v>
      </c>
      <c r="C21" s="12">
        <f t="shared" si="4"/>
        <v>37.5</v>
      </c>
      <c r="D21" s="12">
        <f t="shared" si="0"/>
        <v>9.375</v>
      </c>
      <c r="E21" s="12">
        <f t="shared" si="1"/>
        <v>1.875</v>
      </c>
      <c r="F21" s="12">
        <f t="shared" si="2"/>
        <v>0.234375</v>
      </c>
      <c r="G21" s="18">
        <f t="shared" si="3"/>
        <v>450</v>
      </c>
    </row>
    <row r="22" spans="1:7" x14ac:dyDescent="0.3">
      <c r="A22" s="14" t="s">
        <v>16</v>
      </c>
      <c r="B22" s="358">
        <f>'Cost Analysis-Total Business'!$B$19</f>
        <v>50</v>
      </c>
      <c r="C22" s="12">
        <f t="shared" si="4"/>
        <v>8.3333333333333321</v>
      </c>
      <c r="D22" s="12">
        <f t="shared" si="0"/>
        <v>2.083333333333333</v>
      </c>
      <c r="E22" s="12">
        <f t="shared" si="1"/>
        <v>0.41666666666666663</v>
      </c>
      <c r="F22" s="12">
        <f t="shared" si="2"/>
        <v>5.2083333333333329E-2</v>
      </c>
      <c r="G22" s="18">
        <f t="shared" si="3"/>
        <v>99.999999999999986</v>
      </c>
    </row>
    <row r="23" spans="1:7" x14ac:dyDescent="0.3">
      <c r="A23" s="14" t="s">
        <v>17</v>
      </c>
      <c r="B23" s="358">
        <f>'Cost Analysis-Total Business'!$B$20</f>
        <v>50</v>
      </c>
      <c r="C23" s="12">
        <f t="shared" si="4"/>
        <v>8.3333333333333321</v>
      </c>
      <c r="D23" s="12">
        <f t="shared" si="0"/>
        <v>2.083333333333333</v>
      </c>
      <c r="E23" s="12">
        <f t="shared" si="1"/>
        <v>0.41666666666666663</v>
      </c>
      <c r="F23" s="12">
        <f t="shared" si="2"/>
        <v>5.2083333333333329E-2</v>
      </c>
      <c r="G23" s="18">
        <f t="shared" si="3"/>
        <v>99.999999999999986</v>
      </c>
    </row>
    <row r="24" spans="1:7" x14ac:dyDescent="0.3">
      <c r="A24" s="14" t="s">
        <v>18</v>
      </c>
      <c r="B24" s="358">
        <f>'Cost Analysis-Total Business'!$B$21</f>
        <v>50</v>
      </c>
      <c r="C24" s="12">
        <f t="shared" si="4"/>
        <v>8.3333333333333321</v>
      </c>
      <c r="D24" s="12">
        <f t="shared" si="0"/>
        <v>2.083333333333333</v>
      </c>
      <c r="E24" s="12">
        <f t="shared" si="1"/>
        <v>0.41666666666666663</v>
      </c>
      <c r="F24" s="12">
        <f t="shared" si="2"/>
        <v>5.2083333333333329E-2</v>
      </c>
      <c r="G24" s="18">
        <f t="shared" si="3"/>
        <v>99.999999999999986</v>
      </c>
    </row>
    <row r="25" spans="1:7" x14ac:dyDescent="0.3">
      <c r="A25" s="14" t="s">
        <v>19</v>
      </c>
      <c r="B25" s="358">
        <f>'Cost Analysis-Total Business'!$B$22</f>
        <v>35</v>
      </c>
      <c r="C25" s="12">
        <f t="shared" si="4"/>
        <v>5.833333333333333</v>
      </c>
      <c r="D25" s="12">
        <f t="shared" si="0"/>
        <v>1.4583333333333333</v>
      </c>
      <c r="E25" s="12">
        <f t="shared" si="1"/>
        <v>0.29166666666666663</v>
      </c>
      <c r="F25" s="12">
        <f t="shared" si="2"/>
        <v>3.6458333333333329E-2</v>
      </c>
      <c r="G25" s="18">
        <f t="shared" si="3"/>
        <v>70</v>
      </c>
    </row>
    <row r="26" spans="1:7" x14ac:dyDescent="0.3">
      <c r="A26" s="14" t="s">
        <v>27</v>
      </c>
      <c r="B26" s="358">
        <f>'Cost Analysis-Total Business'!$B$23</f>
        <v>49.95</v>
      </c>
      <c r="C26" s="12">
        <f t="shared" si="4"/>
        <v>8.3249999999999993</v>
      </c>
      <c r="D26" s="12">
        <f t="shared" si="0"/>
        <v>2.0812499999999998</v>
      </c>
      <c r="E26" s="12">
        <f t="shared" si="1"/>
        <v>0.41624999999999995</v>
      </c>
      <c r="F26" s="12">
        <f t="shared" si="2"/>
        <v>5.2031249999999994E-2</v>
      </c>
      <c r="G26" s="18">
        <f t="shared" si="3"/>
        <v>99.899999999999991</v>
      </c>
    </row>
    <row r="27" spans="1:7" x14ac:dyDescent="0.3">
      <c r="A27" s="14" t="s">
        <v>28</v>
      </c>
      <c r="B27" s="358">
        <f>'Cost Analysis-Total Business'!$B$24</f>
        <v>199.95</v>
      </c>
      <c r="C27" s="12">
        <f t="shared" si="4"/>
        <v>33.324999999999996</v>
      </c>
      <c r="D27" s="12">
        <f t="shared" si="0"/>
        <v>8.3312499999999989</v>
      </c>
      <c r="E27" s="12">
        <f t="shared" si="1"/>
        <v>1.6662499999999998</v>
      </c>
      <c r="F27" s="12">
        <f t="shared" si="2"/>
        <v>0.20828124999999997</v>
      </c>
      <c r="G27" s="18">
        <f t="shared" si="3"/>
        <v>399.9</v>
      </c>
    </row>
    <row r="28" spans="1:7" x14ac:dyDescent="0.3">
      <c r="A28" s="14" t="s">
        <v>20</v>
      </c>
      <c r="B28" s="358">
        <f>'Cost Analysis-Total Business'!$B$25</f>
        <v>79</v>
      </c>
      <c r="C28" s="12">
        <f t="shared" si="4"/>
        <v>13.166666666666666</v>
      </c>
      <c r="D28" s="12">
        <f t="shared" si="0"/>
        <v>3.2916666666666665</v>
      </c>
      <c r="E28" s="12">
        <f t="shared" si="1"/>
        <v>0.65833333333333333</v>
      </c>
      <c r="F28" s="12">
        <f t="shared" si="2"/>
        <v>8.2291666666666666E-2</v>
      </c>
      <c r="G28" s="18">
        <f t="shared" si="3"/>
        <v>158</v>
      </c>
    </row>
    <row r="29" spans="1:7" x14ac:dyDescent="0.3">
      <c r="A29" s="14" t="s">
        <v>21</v>
      </c>
      <c r="B29" s="358">
        <f>'Cost Analysis-Total Business'!$B$26</f>
        <v>60</v>
      </c>
      <c r="C29" s="12">
        <f t="shared" si="4"/>
        <v>10</v>
      </c>
      <c r="D29" s="12">
        <f t="shared" si="0"/>
        <v>2.5</v>
      </c>
      <c r="E29" s="12">
        <f t="shared" si="1"/>
        <v>0.5</v>
      </c>
      <c r="F29" s="12">
        <f t="shared" si="2"/>
        <v>6.25E-2</v>
      </c>
      <c r="G29" s="18">
        <f t="shared" si="3"/>
        <v>120</v>
      </c>
    </row>
    <row r="30" spans="1:7" x14ac:dyDescent="0.3">
      <c r="A30" s="14" t="s">
        <v>22</v>
      </c>
      <c r="B30" s="358">
        <f>'Cost Analysis-Total Business'!$B$27</f>
        <v>124.95</v>
      </c>
      <c r="C30" s="12">
        <f t="shared" si="4"/>
        <v>20.824999999999999</v>
      </c>
      <c r="D30" s="12">
        <f t="shared" si="0"/>
        <v>5.2062499999999998</v>
      </c>
      <c r="E30" s="12">
        <f t="shared" si="1"/>
        <v>1.04125</v>
      </c>
      <c r="F30" s="12">
        <f t="shared" si="2"/>
        <v>0.13015625</v>
      </c>
      <c r="G30" s="18">
        <f t="shared" si="3"/>
        <v>249.89999999999998</v>
      </c>
    </row>
    <row r="31" spans="1:7" x14ac:dyDescent="0.3">
      <c r="A31" s="14" t="s">
        <v>23</v>
      </c>
      <c r="B31" s="358">
        <f>'Cost Analysis-Total Business'!$B$28</f>
        <v>25</v>
      </c>
      <c r="C31" s="12">
        <f t="shared" si="4"/>
        <v>4.1666666666666661</v>
      </c>
      <c r="D31" s="12">
        <f t="shared" si="0"/>
        <v>1.0416666666666665</v>
      </c>
      <c r="E31" s="12">
        <f t="shared" si="1"/>
        <v>0.20833333333333331</v>
      </c>
      <c r="F31" s="12">
        <f t="shared" si="2"/>
        <v>2.6041666666666664E-2</v>
      </c>
      <c r="G31" s="18">
        <f t="shared" si="3"/>
        <v>49.999999999999993</v>
      </c>
    </row>
    <row r="32" spans="1:7" s="1" customFormat="1" ht="15.6" x14ac:dyDescent="0.3">
      <c r="A32" s="15" t="s">
        <v>24</v>
      </c>
      <c r="B32" s="13">
        <f t="shared" ref="B32:G32" si="5">SUM(B9:B31)</f>
        <v>4611.8499999999995</v>
      </c>
      <c r="C32" s="13">
        <f t="shared" si="5"/>
        <v>755.47500000000014</v>
      </c>
      <c r="D32" s="13">
        <f t="shared" si="5"/>
        <v>188.86875000000003</v>
      </c>
      <c r="E32" s="13">
        <f t="shared" si="5"/>
        <v>37.773749999999986</v>
      </c>
      <c r="F32" s="13">
        <f t="shared" si="5"/>
        <v>4.7217187499999982</v>
      </c>
      <c r="G32" s="19">
        <f t="shared" si="5"/>
        <v>9065.6999999999989</v>
      </c>
    </row>
    <row r="33" spans="1:13" ht="15.6" x14ac:dyDescent="0.3">
      <c r="A33" s="532" t="s">
        <v>536</v>
      </c>
      <c r="B33" s="1"/>
      <c r="F33" s="531">
        <f>'Cost Analysis-Total Business'!$D$31</f>
        <v>28.8240625</v>
      </c>
    </row>
    <row r="34" spans="1:13" ht="15.6" x14ac:dyDescent="0.3">
      <c r="A34" s="350"/>
      <c r="B34" s="1"/>
      <c r="F34" s="535"/>
    </row>
    <row r="35" spans="1:13" ht="21" x14ac:dyDescent="0.5">
      <c r="A35" s="6" t="s">
        <v>25</v>
      </c>
      <c r="B35" s="6"/>
      <c r="C35" s="7">
        <f>C5-C32</f>
        <v>244.52499999999986</v>
      </c>
      <c r="D35" s="7"/>
    </row>
    <row r="36" spans="1:13" x14ac:dyDescent="0.3">
      <c r="D36"/>
      <c r="F36"/>
      <c r="J36" s="9"/>
      <c r="K36" s="9"/>
      <c r="L36" s="9"/>
      <c r="M36" s="9"/>
    </row>
    <row r="37" spans="1:13" ht="25.2" x14ac:dyDescent="0.6">
      <c r="A37" s="357" t="s">
        <v>350</v>
      </c>
      <c r="D37" s="20"/>
      <c r="E37"/>
      <c r="F37"/>
      <c r="J37" s="9"/>
      <c r="K37" s="9"/>
      <c r="L37" s="9"/>
      <c r="M37" s="9"/>
    </row>
    <row r="38" spans="1:13" ht="25.2" x14ac:dyDescent="0.6">
      <c r="A38" s="357" t="s">
        <v>351</v>
      </c>
      <c r="E38"/>
      <c r="F38"/>
      <c r="I38" s="31"/>
      <c r="J38" s="9"/>
      <c r="K38" s="9"/>
      <c r="L38" s="9"/>
      <c r="M38" s="9"/>
    </row>
    <row r="39" spans="1:13" ht="15.6" x14ac:dyDescent="0.3">
      <c r="D39" s="17"/>
      <c r="E39"/>
      <c r="F39"/>
      <c r="J39" s="21"/>
      <c r="K39" s="9"/>
      <c r="L39" s="9"/>
      <c r="M39" s="9"/>
    </row>
    <row r="40" spans="1:13" x14ac:dyDescent="0.3">
      <c r="E40"/>
      <c r="F40"/>
      <c r="J40" s="21"/>
      <c r="K40" s="9"/>
      <c r="L40" s="9"/>
      <c r="M40" s="9"/>
    </row>
    <row r="41" spans="1:13" x14ac:dyDescent="0.3">
      <c r="D41" s="20"/>
      <c r="E41"/>
      <c r="F41"/>
      <c r="J41" s="21"/>
      <c r="K41" s="9"/>
      <c r="L41" s="9"/>
      <c r="M41" s="9"/>
    </row>
    <row r="42" spans="1:13" x14ac:dyDescent="0.3">
      <c r="E42"/>
      <c r="F42"/>
      <c r="J42" s="21"/>
      <c r="K42" s="9"/>
      <c r="L42" s="9"/>
      <c r="M42" s="9"/>
    </row>
    <row r="43" spans="1:13" x14ac:dyDescent="0.3">
      <c r="D43" s="21"/>
      <c r="E43"/>
      <c r="F43"/>
      <c r="J43" s="21"/>
      <c r="K43" s="9"/>
      <c r="L43" s="9"/>
      <c r="M43" s="9"/>
    </row>
    <row r="44" spans="1:13" x14ac:dyDescent="0.3">
      <c r="E44"/>
      <c r="F44"/>
      <c r="J44" s="21"/>
      <c r="K44" s="9"/>
      <c r="L44" s="9"/>
      <c r="M44" s="9"/>
    </row>
    <row r="45" spans="1:13" ht="18.600000000000001" x14ac:dyDescent="0.45">
      <c r="D45" s="20"/>
      <c r="E45"/>
      <c r="F45"/>
      <c r="I45" s="5"/>
      <c r="J45" s="32"/>
      <c r="K45" s="9"/>
      <c r="L45" s="9"/>
      <c r="M45" s="9"/>
    </row>
    <row r="46" spans="1:13" x14ac:dyDescent="0.3">
      <c r="E46"/>
      <c r="F46"/>
      <c r="J46" s="9"/>
      <c r="K46" s="9"/>
      <c r="L46" s="9"/>
      <c r="M46" s="9"/>
    </row>
    <row r="47" spans="1:13" x14ac:dyDescent="0.3">
      <c r="D47" s="21"/>
      <c r="E47" s="1"/>
      <c r="F47"/>
      <c r="J47" s="9"/>
      <c r="K47" s="9"/>
      <c r="L47" s="9"/>
      <c r="M47" s="9"/>
    </row>
    <row r="48" spans="1:13" x14ac:dyDescent="0.3">
      <c r="E48"/>
      <c r="F48"/>
      <c r="J48" s="9"/>
      <c r="K48" s="9"/>
      <c r="L48" s="9"/>
      <c r="M48" s="9"/>
    </row>
    <row r="49" spans="1:13" x14ac:dyDescent="0.3">
      <c r="D49" s="20"/>
      <c r="E49"/>
      <c r="F49"/>
      <c r="J49" s="9"/>
      <c r="K49" s="9"/>
      <c r="L49" s="9"/>
      <c r="M49" s="9"/>
    </row>
    <row r="50" spans="1:13" x14ac:dyDescent="0.3">
      <c r="E50"/>
      <c r="F50"/>
      <c r="J50" s="9"/>
      <c r="K50" s="9"/>
      <c r="L50" s="9"/>
      <c r="M50" s="9"/>
    </row>
    <row r="51" spans="1:13" x14ac:dyDescent="0.3">
      <c r="D51" s="20"/>
      <c r="E51"/>
      <c r="F51"/>
      <c r="J51" s="9"/>
      <c r="K51" s="9"/>
      <c r="L51" s="9"/>
      <c r="M51" s="9"/>
    </row>
    <row r="52" spans="1:13" x14ac:dyDescent="0.3">
      <c r="E52"/>
      <c r="F52"/>
      <c r="J52" s="9"/>
      <c r="K52" s="9"/>
      <c r="L52" s="9"/>
      <c r="M52" s="9"/>
    </row>
    <row r="53" spans="1:13" x14ac:dyDescent="0.3">
      <c r="D53" s="22"/>
      <c r="E53"/>
      <c r="F53"/>
      <c r="J53" s="9"/>
      <c r="K53" s="9"/>
      <c r="L53" s="9"/>
      <c r="M53" s="9"/>
    </row>
    <row r="54" spans="1:13" x14ac:dyDescent="0.3">
      <c r="E54"/>
      <c r="F54"/>
      <c r="J54" s="9"/>
      <c r="K54" s="9"/>
      <c r="L54" s="9"/>
      <c r="M54" s="9"/>
    </row>
    <row r="55" spans="1:13" x14ac:dyDescent="0.3">
      <c r="E55"/>
      <c r="F55"/>
      <c r="J55" s="9"/>
      <c r="K55" s="9"/>
      <c r="L55" s="9"/>
      <c r="M55" s="9"/>
    </row>
    <row r="56" spans="1:13" x14ac:dyDescent="0.3">
      <c r="E56"/>
      <c r="F56"/>
      <c r="J56" s="9"/>
      <c r="K56" s="9"/>
      <c r="L56" s="9"/>
      <c r="M56" s="9"/>
    </row>
    <row r="57" spans="1:13" x14ac:dyDescent="0.3">
      <c r="A57" s="23"/>
      <c r="B57" s="23"/>
      <c r="D57" s="24"/>
      <c r="E57"/>
      <c r="F57"/>
      <c r="J57" s="9"/>
      <c r="K57" s="9"/>
      <c r="L57" s="9"/>
      <c r="M57" s="9"/>
    </row>
    <row r="58" spans="1:13" x14ac:dyDescent="0.3">
      <c r="E58"/>
      <c r="F58"/>
      <c r="J58" s="9"/>
      <c r="K58" s="9"/>
      <c r="L58" s="9"/>
      <c r="M58" s="9"/>
    </row>
    <row r="59" spans="1:13" x14ac:dyDescent="0.3">
      <c r="A59" s="23"/>
      <c r="B59" s="23"/>
      <c r="D59" s="25"/>
      <c r="E59" s="26"/>
      <c r="F59"/>
      <c r="J59" s="9"/>
      <c r="K59" s="9"/>
      <c r="L59" s="9"/>
      <c r="M59" s="9"/>
    </row>
    <row r="60" spans="1:13" x14ac:dyDescent="0.3">
      <c r="E60"/>
      <c r="F60"/>
      <c r="J60" s="9"/>
      <c r="K60" s="9"/>
      <c r="L60" s="9"/>
      <c r="M60" s="9"/>
    </row>
    <row r="61" spans="1:13" x14ac:dyDescent="0.3">
      <c r="D61" s="27"/>
      <c r="E61"/>
      <c r="F61"/>
      <c r="J61" s="9"/>
      <c r="K61" s="9"/>
      <c r="L61" s="9"/>
      <c r="M61" s="9"/>
    </row>
    <row r="62" spans="1:13" x14ac:dyDescent="0.3">
      <c r="E62"/>
      <c r="F62"/>
      <c r="J62" s="9"/>
      <c r="K62" s="9"/>
      <c r="L62" s="9"/>
      <c r="M62" s="9"/>
    </row>
    <row r="63" spans="1:13" ht="15.6" x14ac:dyDescent="0.3">
      <c r="A63" s="28"/>
      <c r="B63" s="28"/>
      <c r="D63" s="29"/>
      <c r="E63" s="30"/>
      <c r="F63"/>
      <c r="J63" s="9"/>
      <c r="K63" s="9"/>
      <c r="L63" s="9"/>
      <c r="M63" s="9"/>
    </row>
    <row r="64" spans="1:13" x14ac:dyDescent="0.3">
      <c r="E64"/>
      <c r="F64"/>
      <c r="J64" s="9"/>
      <c r="K64" s="9"/>
      <c r="L64" s="9"/>
      <c r="M64" s="9"/>
    </row>
    <row r="65" spans="4:13" x14ac:dyDescent="0.3">
      <c r="D65"/>
      <c r="E65"/>
      <c r="F65"/>
      <c r="J65" s="9"/>
      <c r="K65" s="9"/>
      <c r="L65" s="9"/>
      <c r="M65" s="9"/>
    </row>
    <row r="66" spans="4:13" x14ac:dyDescent="0.3">
      <c r="D66"/>
      <c r="E66"/>
      <c r="F66"/>
      <c r="J66" s="9"/>
      <c r="K66" s="9"/>
      <c r="L66" s="9"/>
      <c r="M66" s="9"/>
    </row>
    <row r="67" spans="4:13" x14ac:dyDescent="0.3">
      <c r="D67"/>
      <c r="F67"/>
      <c r="J67" s="9"/>
      <c r="K67" s="9"/>
      <c r="L67" s="9"/>
      <c r="M67" s="9"/>
    </row>
  </sheetData>
  <pageMargins left="0.45" right="0.45" top="0.5" bottom="0.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5"/>
  <sheetViews>
    <sheetView workbookViewId="0">
      <selection activeCell="H33" sqref="H33"/>
    </sheetView>
  </sheetViews>
  <sheetFormatPr defaultRowHeight="14.4" x14ac:dyDescent="0.3"/>
  <cols>
    <col min="1" max="1" width="46.44140625" customWidth="1"/>
    <col min="2" max="2" width="24.5546875" customWidth="1"/>
    <col min="3" max="3" width="17.44140625" customWidth="1"/>
    <col min="4" max="4" width="9.5546875" customWidth="1"/>
    <col min="5" max="5" width="13.88671875" customWidth="1"/>
    <col min="6" max="6" width="9.6640625" customWidth="1"/>
  </cols>
  <sheetData>
    <row r="1" spans="1:8" ht="15.6" x14ac:dyDescent="0.3">
      <c r="A1" s="33" t="s">
        <v>36</v>
      </c>
      <c r="B1" s="35" t="s">
        <v>37</v>
      </c>
      <c r="C1" s="36"/>
      <c r="D1" s="85" t="s">
        <v>38</v>
      </c>
      <c r="E1" s="172"/>
      <c r="F1" s="173"/>
    </row>
    <row r="2" spans="1:8" ht="15.6" x14ac:dyDescent="0.3">
      <c r="A2" s="33" t="s">
        <v>180</v>
      </c>
      <c r="B2" s="35" t="s">
        <v>181</v>
      </c>
      <c r="C2" s="36"/>
      <c r="D2" s="97"/>
      <c r="E2" s="98"/>
      <c r="F2" s="174"/>
    </row>
    <row r="3" spans="1:8" ht="15.6" x14ac:dyDescent="0.3">
      <c r="A3" s="42" t="s">
        <v>182</v>
      </c>
      <c r="B3" s="35" t="s">
        <v>183</v>
      </c>
      <c r="C3" s="36"/>
      <c r="D3" s="85" t="s">
        <v>41</v>
      </c>
      <c r="E3" s="175"/>
      <c r="F3" s="88"/>
    </row>
    <row r="4" spans="1:8" ht="15.6" x14ac:dyDescent="0.3">
      <c r="A4" s="33" t="s">
        <v>40</v>
      </c>
      <c r="B4" s="176" t="s">
        <v>184</v>
      </c>
      <c r="C4" s="36"/>
      <c r="D4" s="176"/>
      <c r="E4" s="98"/>
      <c r="F4" s="177"/>
    </row>
    <row r="5" spans="1:8" ht="15.6" x14ac:dyDescent="0.3">
      <c r="A5" s="42" t="s">
        <v>185</v>
      </c>
      <c r="B5" s="2" t="s">
        <v>186</v>
      </c>
      <c r="C5" s="178"/>
      <c r="D5" s="179"/>
      <c r="E5" s="98"/>
      <c r="F5" s="180"/>
    </row>
    <row r="6" spans="1:8" ht="15.6" x14ac:dyDescent="0.3">
      <c r="A6" s="181" t="s">
        <v>187</v>
      </c>
      <c r="B6" s="60" t="s">
        <v>53</v>
      </c>
      <c r="C6" s="182" t="s">
        <v>54</v>
      </c>
      <c r="D6" s="183" t="s">
        <v>56</v>
      </c>
      <c r="E6" s="54" t="s">
        <v>57</v>
      </c>
      <c r="F6" s="54" t="s">
        <v>58</v>
      </c>
      <c r="G6" s="202">
        <f>'Cost Analysis-Embroidery'!$F$33</f>
        <v>21.584999999999994</v>
      </c>
      <c r="H6" s="107" t="s">
        <v>254</v>
      </c>
    </row>
    <row r="7" spans="1:8" s="107" customFormat="1" ht="13.8" x14ac:dyDescent="0.25">
      <c r="A7" s="184" t="s">
        <v>188</v>
      </c>
      <c r="B7" s="184"/>
      <c r="C7" s="184"/>
      <c r="D7" s="185">
        <v>15</v>
      </c>
      <c r="E7" s="201">
        <f>D7/60</f>
        <v>0.25</v>
      </c>
      <c r="F7" s="186">
        <f>E7*G6</f>
        <v>5.3962499999999984</v>
      </c>
    </row>
    <row r="8" spans="1:8" s="107" customFormat="1" ht="13.8" x14ac:dyDescent="0.25">
      <c r="A8" s="184" t="s">
        <v>189</v>
      </c>
      <c r="B8" s="184"/>
      <c r="C8" s="184"/>
      <c r="D8" s="185">
        <v>15</v>
      </c>
      <c r="E8" s="201">
        <f t="shared" ref="E8:E20" si="0">D8/60</f>
        <v>0.25</v>
      </c>
      <c r="F8" s="186">
        <f>E8*G6</f>
        <v>5.3962499999999984</v>
      </c>
    </row>
    <row r="9" spans="1:8" s="107" customFormat="1" ht="13.8" x14ac:dyDescent="0.25">
      <c r="A9" s="184" t="s">
        <v>190</v>
      </c>
      <c r="B9" s="184"/>
      <c r="C9" s="184"/>
      <c r="D9" s="185">
        <v>20</v>
      </c>
      <c r="E9" s="201">
        <f t="shared" si="0"/>
        <v>0.33333333333333331</v>
      </c>
      <c r="F9" s="186">
        <f>E9*G6</f>
        <v>7.1949999999999976</v>
      </c>
    </row>
    <row r="10" spans="1:8" s="107" customFormat="1" ht="13.8" x14ac:dyDescent="0.25">
      <c r="A10" s="184" t="s">
        <v>191</v>
      </c>
      <c r="B10" s="184"/>
      <c r="C10" s="184"/>
      <c r="D10" s="185">
        <v>5</v>
      </c>
      <c r="E10" s="201">
        <f t="shared" si="0"/>
        <v>8.3333333333333329E-2</v>
      </c>
      <c r="F10" s="186">
        <f>E10*G6</f>
        <v>1.7987499999999994</v>
      </c>
    </row>
    <row r="11" spans="1:8" s="107" customFormat="1" ht="13.8" x14ac:dyDescent="0.25">
      <c r="A11" s="184" t="s">
        <v>192</v>
      </c>
      <c r="B11" s="184"/>
      <c r="C11" s="184"/>
      <c r="D11" s="185">
        <v>48</v>
      </c>
      <c r="E11" s="201">
        <f t="shared" si="0"/>
        <v>0.8</v>
      </c>
      <c r="F11" s="186">
        <f>E11*G6</f>
        <v>17.267999999999997</v>
      </c>
    </row>
    <row r="12" spans="1:8" s="107" customFormat="1" ht="13.8" x14ac:dyDescent="0.25">
      <c r="A12" s="184" t="s">
        <v>193</v>
      </c>
      <c r="B12" s="184"/>
      <c r="C12" s="184"/>
      <c r="D12" s="185">
        <v>10</v>
      </c>
      <c r="E12" s="201">
        <f t="shared" si="0"/>
        <v>0.16666666666666666</v>
      </c>
      <c r="F12" s="186">
        <f>E12*G6</f>
        <v>3.5974999999999988</v>
      </c>
    </row>
    <row r="13" spans="1:8" s="107" customFormat="1" ht="13.8" x14ac:dyDescent="0.25">
      <c r="A13" s="184" t="s">
        <v>194</v>
      </c>
      <c r="B13" s="184"/>
      <c r="C13" s="184"/>
      <c r="D13" s="185"/>
      <c r="E13" s="201">
        <f t="shared" si="0"/>
        <v>0</v>
      </c>
      <c r="F13" s="186">
        <f>E13*G6</f>
        <v>0</v>
      </c>
    </row>
    <row r="14" spans="1:8" s="107" customFormat="1" ht="13.8" x14ac:dyDescent="0.25">
      <c r="A14" s="184" t="s">
        <v>195</v>
      </c>
      <c r="B14" s="184"/>
      <c r="C14" s="184"/>
      <c r="D14" s="185">
        <v>20</v>
      </c>
      <c r="E14" s="201">
        <f t="shared" si="0"/>
        <v>0.33333333333333331</v>
      </c>
      <c r="F14" s="186">
        <f>E14*G14</f>
        <v>7.1949999999999976</v>
      </c>
      <c r="G14" s="276">
        <f>'Cost Analysis-Embroidery'!$F$33</f>
        <v>21.584999999999994</v>
      </c>
      <c r="H14" s="107" t="s">
        <v>254</v>
      </c>
    </row>
    <row r="15" spans="1:8" s="107" customFormat="1" ht="13.8" x14ac:dyDescent="0.25">
      <c r="A15" s="184" t="s">
        <v>196</v>
      </c>
      <c r="B15" s="184"/>
      <c r="C15" s="184"/>
      <c r="D15" s="185">
        <v>5</v>
      </c>
      <c r="E15" s="201">
        <f t="shared" si="0"/>
        <v>8.3333333333333329E-2</v>
      </c>
      <c r="F15" s="186">
        <f>E15*G6</f>
        <v>1.7987499999999994</v>
      </c>
    </row>
    <row r="16" spans="1:8" s="107" customFormat="1" ht="13.8" x14ac:dyDescent="0.25">
      <c r="A16" s="184" t="s">
        <v>195</v>
      </c>
      <c r="B16" s="184"/>
      <c r="C16" s="184"/>
      <c r="D16" s="185">
        <v>20</v>
      </c>
      <c r="E16" s="201">
        <f t="shared" si="0"/>
        <v>0.33333333333333331</v>
      </c>
      <c r="F16" s="186">
        <f>E16*G14</f>
        <v>7.1949999999999976</v>
      </c>
    </row>
    <row r="17" spans="1:6" s="107" customFormat="1" ht="13.8" x14ac:dyDescent="0.25">
      <c r="A17" s="184" t="s">
        <v>197</v>
      </c>
      <c r="B17" s="184"/>
      <c r="C17" s="184"/>
      <c r="D17" s="185">
        <v>15</v>
      </c>
      <c r="E17" s="201">
        <f t="shared" si="0"/>
        <v>0.25</v>
      </c>
      <c r="F17" s="186">
        <f>E17*G6</f>
        <v>5.3962499999999984</v>
      </c>
    </row>
    <row r="18" spans="1:6" s="107" customFormat="1" ht="13.8" x14ac:dyDescent="0.25">
      <c r="A18" s="184" t="s">
        <v>198</v>
      </c>
      <c r="B18" s="184"/>
      <c r="C18" s="184"/>
      <c r="D18" s="185">
        <v>15</v>
      </c>
      <c r="E18" s="201">
        <f t="shared" si="0"/>
        <v>0.25</v>
      </c>
      <c r="F18" s="186">
        <f>E18*G6</f>
        <v>5.3962499999999984</v>
      </c>
    </row>
    <row r="19" spans="1:6" s="107" customFormat="1" ht="13.8" x14ac:dyDescent="0.25">
      <c r="A19" s="184" t="s">
        <v>199</v>
      </c>
      <c r="B19" s="184"/>
      <c r="C19" s="184"/>
      <c r="D19" s="185">
        <v>10</v>
      </c>
      <c r="E19" s="201">
        <f t="shared" si="0"/>
        <v>0.16666666666666666</v>
      </c>
      <c r="F19" s="186">
        <f>E19*G6</f>
        <v>3.5974999999999988</v>
      </c>
    </row>
    <row r="20" spans="1:6" s="107" customFormat="1" ht="13.8" x14ac:dyDescent="0.25">
      <c r="A20" s="184" t="s">
        <v>78</v>
      </c>
      <c r="B20" s="184"/>
      <c r="C20" s="184"/>
      <c r="D20" s="185"/>
      <c r="E20" s="201">
        <f t="shared" si="0"/>
        <v>0</v>
      </c>
      <c r="F20" s="186">
        <f>E20*G6</f>
        <v>0</v>
      </c>
    </row>
    <row r="21" spans="1:6" ht="15.6" x14ac:dyDescent="0.3">
      <c r="A21" s="187" t="s">
        <v>88</v>
      </c>
      <c r="B21" s="188"/>
      <c r="C21" s="188"/>
      <c r="D21" s="189"/>
      <c r="E21" s="200">
        <f>SUM(E7:E20)</f>
        <v>3.3000000000000003</v>
      </c>
      <c r="F21" s="200">
        <f>SUM(F7:F20)</f>
        <v>71.230499999999978</v>
      </c>
    </row>
    <row r="22" spans="1:6" ht="15.6" x14ac:dyDescent="0.3">
      <c r="A22" s="85" t="s">
        <v>200</v>
      </c>
      <c r="B22" s="86"/>
      <c r="C22" s="86"/>
      <c r="D22" s="69"/>
      <c r="E22" s="172"/>
      <c r="F22" s="88"/>
    </row>
    <row r="23" spans="1:6" ht="15.6" x14ac:dyDescent="0.3">
      <c r="A23" s="187" t="s">
        <v>201</v>
      </c>
      <c r="B23" s="188"/>
      <c r="C23" s="188"/>
      <c r="D23" s="189"/>
      <c r="E23" s="191"/>
      <c r="F23" s="190">
        <f>SUM(F21:F22)</f>
        <v>71.230499999999978</v>
      </c>
    </row>
    <row r="24" spans="1:6" ht="15.6" x14ac:dyDescent="0.3">
      <c r="A24" s="35" t="s">
        <v>202</v>
      </c>
      <c r="B24" s="77"/>
      <c r="C24" s="77"/>
      <c r="D24" s="78"/>
      <c r="E24" s="80"/>
      <c r="F24" s="44"/>
    </row>
    <row r="25" spans="1:6" s="102" customFormat="1" ht="15.6" x14ac:dyDescent="0.3">
      <c r="A25" s="35" t="s">
        <v>203</v>
      </c>
      <c r="B25" s="192"/>
      <c r="C25" s="192"/>
      <c r="D25" s="192"/>
      <c r="E25" s="193"/>
      <c r="F25" s="194"/>
    </row>
    <row r="26" spans="1:6" s="102" customFormat="1" ht="15.6" x14ac:dyDescent="0.3">
      <c r="A26" s="85" t="s">
        <v>204</v>
      </c>
      <c r="B26" s="195"/>
      <c r="C26" s="195"/>
      <c r="D26" s="195"/>
      <c r="E26" s="196"/>
      <c r="F26" s="197"/>
    </row>
    <row r="27" spans="1:6" s="102" customFormat="1" ht="15.6" x14ac:dyDescent="0.3">
      <c r="A27" s="85" t="s">
        <v>205</v>
      </c>
      <c r="B27" s="195"/>
      <c r="C27" s="195"/>
      <c r="D27" s="195"/>
      <c r="E27" s="196"/>
      <c r="F27" s="197"/>
    </row>
    <row r="28" spans="1:6" x14ac:dyDescent="0.3">
      <c r="A28" s="95"/>
      <c r="F28" s="198"/>
    </row>
    <row r="29" spans="1:6" x14ac:dyDescent="0.3">
      <c r="A29" s="95"/>
      <c r="F29" s="198"/>
    </row>
    <row r="30" spans="1:6" x14ac:dyDescent="0.3">
      <c r="A30" s="95"/>
      <c r="F30" s="198"/>
    </row>
    <row r="31" spans="1:6" x14ac:dyDescent="0.3">
      <c r="A31" s="95"/>
      <c r="F31" s="198"/>
    </row>
    <row r="32" spans="1:6" x14ac:dyDescent="0.3">
      <c r="A32" s="97"/>
      <c r="B32" s="49"/>
      <c r="C32" s="49"/>
      <c r="D32" s="49"/>
      <c r="E32" s="49"/>
      <c r="F32" s="199"/>
    </row>
    <row r="34" spans="1:1" ht="25.2" x14ac:dyDescent="0.6">
      <c r="A34" s="357" t="s">
        <v>350</v>
      </c>
    </row>
    <row r="35" spans="1:1" ht="25.2" x14ac:dyDescent="0.6">
      <c r="A35" s="357" t="s">
        <v>351</v>
      </c>
    </row>
  </sheetData>
  <pageMargins left="0.45" right="0.45" top="0.5" bottom="0.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V67"/>
  <sheetViews>
    <sheetView topLeftCell="A3" workbookViewId="0">
      <selection activeCell="A33" sqref="A33:F33"/>
    </sheetView>
  </sheetViews>
  <sheetFormatPr defaultRowHeight="14.4" x14ac:dyDescent="0.3"/>
  <cols>
    <col min="1" max="1" width="42.33203125" customWidth="1"/>
    <col min="2" max="2" width="24.44140625" customWidth="1"/>
    <col min="3" max="3" width="20.33203125" style="9" customWidth="1"/>
    <col min="4" max="4" width="12.88671875" style="9" customWidth="1"/>
    <col min="5" max="5" width="13.5546875" style="9" bestFit="1" customWidth="1"/>
    <col min="6" max="6" width="16" style="9" bestFit="1" customWidth="1"/>
    <col min="7" max="7" width="16" customWidth="1"/>
  </cols>
  <sheetData>
    <row r="1" spans="1:256" ht="18.600000000000001" x14ac:dyDescent="0.45">
      <c r="A1" s="5" t="s">
        <v>30</v>
      </c>
      <c r="B1" s="5"/>
    </row>
    <row r="2" spans="1:256" ht="15.6" x14ac:dyDescent="0.3">
      <c r="A2" s="2" t="s">
        <v>34</v>
      </c>
      <c r="B2" s="2"/>
    </row>
    <row r="3" spans="1:256" ht="15.6" x14ac:dyDescent="0.3">
      <c r="A3" s="16" t="s">
        <v>33</v>
      </c>
      <c r="B3" s="16"/>
    </row>
    <row r="5" spans="1:256" ht="18.600000000000001" x14ac:dyDescent="0.45">
      <c r="A5" s="5" t="s">
        <v>32</v>
      </c>
      <c r="B5" s="5"/>
      <c r="C5" s="10">
        <f>'Income-Departments'!$G$17</f>
        <v>1000</v>
      </c>
      <c r="D5" s="10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</row>
    <row r="6" spans="1:256" ht="17.399999999999999" x14ac:dyDescent="0.45">
      <c r="A6" s="277" t="s">
        <v>255</v>
      </c>
      <c r="C6" s="390">
        <f>'Income-Departments'!$H$2</f>
        <v>0.16666666666666666</v>
      </c>
      <c r="D6" s="164">
        <v>0.16666666666666666</v>
      </c>
    </row>
    <row r="7" spans="1:256" ht="18.600000000000001" x14ac:dyDescent="0.45">
      <c r="A7" s="4" t="s">
        <v>26</v>
      </c>
      <c r="B7" s="3" t="s">
        <v>526</v>
      </c>
      <c r="C7" s="8" t="s">
        <v>384</v>
      </c>
      <c r="D7" s="8" t="s">
        <v>384</v>
      </c>
      <c r="E7" s="8" t="s">
        <v>384</v>
      </c>
      <c r="F7" s="8" t="s">
        <v>384</v>
      </c>
      <c r="G7" s="8" t="s">
        <v>384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ht="18.600000000000001" x14ac:dyDescent="0.45">
      <c r="A8" s="3" t="s">
        <v>0</v>
      </c>
      <c r="B8" s="3" t="s">
        <v>251</v>
      </c>
      <c r="C8" s="8" t="s">
        <v>1</v>
      </c>
      <c r="D8" s="8" t="s">
        <v>31</v>
      </c>
      <c r="E8" s="8" t="s">
        <v>29</v>
      </c>
      <c r="F8" s="8" t="s">
        <v>2</v>
      </c>
      <c r="G8" s="3" t="s">
        <v>35</v>
      </c>
      <c r="H8" s="3"/>
      <c r="I8" s="3"/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x14ac:dyDescent="0.3">
      <c r="A9" s="14" t="s">
        <v>3</v>
      </c>
      <c r="B9" s="358">
        <f>'Equipment-Departments'!$B$47</f>
        <v>379</v>
      </c>
      <c r="C9" s="12">
        <f>'Equipment-Departments'!$B$26</f>
        <v>129</v>
      </c>
      <c r="D9" s="12">
        <f>C9/4</f>
        <v>32.25</v>
      </c>
      <c r="E9" s="12">
        <f>D9/5</f>
        <v>6.45</v>
      </c>
      <c r="F9" s="12">
        <f>E9/8</f>
        <v>0.80625000000000002</v>
      </c>
      <c r="G9" s="18">
        <f>C9*12</f>
        <v>1548</v>
      </c>
    </row>
    <row r="10" spans="1:256" x14ac:dyDescent="0.3">
      <c r="A10" s="14" t="s">
        <v>4</v>
      </c>
      <c r="B10" s="358">
        <f>'Company Payroll'!$D$49</f>
        <v>1599.9999999999995</v>
      </c>
      <c r="C10" s="12">
        <f>'Company Payroll'!$D$28</f>
        <v>266.66666666666663</v>
      </c>
      <c r="D10" s="12">
        <f t="shared" ref="D10:D31" si="0">C10/4</f>
        <v>66.666666666666657</v>
      </c>
      <c r="E10" s="12">
        <f t="shared" ref="E10:E31" si="1">D10/5</f>
        <v>13.333333333333332</v>
      </c>
      <c r="F10" s="12">
        <f t="shared" ref="F10:F31" si="2">E10/8</f>
        <v>1.6666666666666665</v>
      </c>
      <c r="G10" s="18">
        <f t="shared" ref="G10:G31" si="3">C10*12</f>
        <v>3199.9999999999995</v>
      </c>
    </row>
    <row r="11" spans="1:256" x14ac:dyDescent="0.3">
      <c r="A11" s="14" t="s">
        <v>5</v>
      </c>
      <c r="B11" s="358">
        <f>'Company Payroll'!$E$49</f>
        <v>479.99999999999994</v>
      </c>
      <c r="C11" s="12">
        <f>'Company Payroll'!$E$28</f>
        <v>79.999999999999986</v>
      </c>
      <c r="D11" s="12">
        <f t="shared" si="0"/>
        <v>19.999999999999996</v>
      </c>
      <c r="E11" s="12">
        <f t="shared" si="1"/>
        <v>3.9999999999999991</v>
      </c>
      <c r="F11" s="12">
        <f t="shared" si="2"/>
        <v>0.49999999999999989</v>
      </c>
      <c r="G11" s="18">
        <f t="shared" si="3"/>
        <v>959.99999999999977</v>
      </c>
    </row>
    <row r="12" spans="1:256" x14ac:dyDescent="0.3">
      <c r="A12" s="14" t="s">
        <v>6</v>
      </c>
      <c r="B12" s="358">
        <f>'Cost Analysis-Total Business'!$B$9</f>
        <v>95</v>
      </c>
      <c r="C12" s="12">
        <f>B12*D6</f>
        <v>15.833333333333332</v>
      </c>
      <c r="D12" s="12">
        <f t="shared" si="0"/>
        <v>3.958333333333333</v>
      </c>
      <c r="E12" s="12">
        <f t="shared" si="1"/>
        <v>0.79166666666666663</v>
      </c>
      <c r="F12" s="12">
        <f t="shared" si="2"/>
        <v>9.8958333333333329E-2</v>
      </c>
      <c r="G12" s="18">
        <f t="shared" si="3"/>
        <v>190</v>
      </c>
    </row>
    <row r="13" spans="1:256" x14ac:dyDescent="0.3">
      <c r="A13" s="14" t="s">
        <v>7</v>
      </c>
      <c r="B13" s="358">
        <f>'Cost Analysis-Total Business'!$B$10</f>
        <v>99</v>
      </c>
      <c r="C13" s="12">
        <f>B13*D$6</f>
        <v>16.5</v>
      </c>
      <c r="D13" s="12">
        <f t="shared" si="0"/>
        <v>4.125</v>
      </c>
      <c r="E13" s="12">
        <f t="shared" si="1"/>
        <v>0.82499999999999996</v>
      </c>
      <c r="F13" s="12">
        <f t="shared" si="2"/>
        <v>0.10312499999999999</v>
      </c>
      <c r="G13" s="18">
        <f t="shared" si="3"/>
        <v>198</v>
      </c>
    </row>
    <row r="14" spans="1:256" x14ac:dyDescent="0.3">
      <c r="A14" s="14" t="s">
        <v>8</v>
      </c>
      <c r="B14" s="358">
        <f>'Cost Analysis-Total Business'!$B$11</f>
        <v>400</v>
      </c>
      <c r="C14" s="12">
        <f t="shared" ref="C14:C31" si="4">B14*D$6</f>
        <v>66.666666666666657</v>
      </c>
      <c r="D14" s="12">
        <f t="shared" si="0"/>
        <v>16.666666666666664</v>
      </c>
      <c r="E14" s="12">
        <f t="shared" si="1"/>
        <v>3.333333333333333</v>
      </c>
      <c r="F14" s="12">
        <f t="shared" si="2"/>
        <v>0.41666666666666663</v>
      </c>
      <c r="G14" s="18">
        <f t="shared" si="3"/>
        <v>799.99999999999989</v>
      </c>
    </row>
    <row r="15" spans="1:256" x14ac:dyDescent="0.3">
      <c r="A15" s="14" t="s">
        <v>9</v>
      </c>
      <c r="B15" s="358">
        <f>'Cost Analysis-Total Business'!$B$12</f>
        <v>125</v>
      </c>
      <c r="C15" s="12">
        <f t="shared" si="4"/>
        <v>20.833333333333332</v>
      </c>
      <c r="D15" s="12">
        <f t="shared" si="0"/>
        <v>5.208333333333333</v>
      </c>
      <c r="E15" s="12">
        <f t="shared" si="1"/>
        <v>1.0416666666666665</v>
      </c>
      <c r="F15" s="12">
        <f t="shared" si="2"/>
        <v>0.13020833333333331</v>
      </c>
      <c r="G15" s="18">
        <f t="shared" si="3"/>
        <v>250</v>
      </c>
    </row>
    <row r="16" spans="1:256" x14ac:dyDescent="0.3">
      <c r="A16" s="14" t="s">
        <v>10</v>
      </c>
      <c r="B16" s="358">
        <f>'Cost Analysis-Total Business'!$B$13</f>
        <v>85</v>
      </c>
      <c r="C16" s="12">
        <f t="shared" si="4"/>
        <v>14.166666666666666</v>
      </c>
      <c r="D16" s="12">
        <f t="shared" si="0"/>
        <v>3.5416666666666665</v>
      </c>
      <c r="E16" s="12">
        <f t="shared" si="1"/>
        <v>0.70833333333333326</v>
      </c>
      <c r="F16" s="12">
        <f t="shared" si="2"/>
        <v>8.8541666666666657E-2</v>
      </c>
      <c r="G16" s="18">
        <f t="shared" si="3"/>
        <v>170</v>
      </c>
    </row>
    <row r="17" spans="1:7" x14ac:dyDescent="0.3">
      <c r="A17" s="14" t="s">
        <v>11</v>
      </c>
      <c r="B17" s="358">
        <f>'Cost Analysis-Total Business'!$B$14</f>
        <v>25</v>
      </c>
      <c r="C17" s="12">
        <f t="shared" si="4"/>
        <v>4.1666666666666661</v>
      </c>
      <c r="D17" s="12">
        <f t="shared" si="0"/>
        <v>1.0416666666666665</v>
      </c>
      <c r="E17" s="12">
        <f t="shared" si="1"/>
        <v>0.20833333333333331</v>
      </c>
      <c r="F17" s="12">
        <f t="shared" si="2"/>
        <v>2.6041666666666664E-2</v>
      </c>
      <c r="G17" s="18">
        <f t="shared" si="3"/>
        <v>49.999999999999993</v>
      </c>
    </row>
    <row r="18" spans="1:7" x14ac:dyDescent="0.3">
      <c r="A18" s="14" t="s">
        <v>12</v>
      </c>
      <c r="B18" s="358">
        <f>'Cost Analysis-Total Business'!$B$15</f>
        <v>250</v>
      </c>
      <c r="C18" s="280">
        <f t="shared" si="4"/>
        <v>41.666666666666664</v>
      </c>
      <c r="D18" s="12">
        <f t="shared" si="0"/>
        <v>10.416666666666666</v>
      </c>
      <c r="E18" s="12">
        <f t="shared" si="1"/>
        <v>2.083333333333333</v>
      </c>
      <c r="F18" s="12">
        <f t="shared" si="2"/>
        <v>0.26041666666666663</v>
      </c>
      <c r="G18" s="18">
        <f t="shared" si="3"/>
        <v>500</v>
      </c>
    </row>
    <row r="19" spans="1:7" x14ac:dyDescent="0.3">
      <c r="A19" s="14" t="s">
        <v>13</v>
      </c>
      <c r="B19" s="358">
        <f>'Cost Analysis-Total Business'!$B$16</f>
        <v>50</v>
      </c>
      <c r="C19" s="12">
        <f t="shared" si="4"/>
        <v>8.3333333333333321</v>
      </c>
      <c r="D19" s="12">
        <f t="shared" si="0"/>
        <v>2.083333333333333</v>
      </c>
      <c r="E19" s="12">
        <f t="shared" si="1"/>
        <v>0.41666666666666663</v>
      </c>
      <c r="F19" s="12">
        <f t="shared" si="2"/>
        <v>5.2083333333333329E-2</v>
      </c>
      <c r="G19" s="18">
        <f t="shared" si="3"/>
        <v>99.999999999999986</v>
      </c>
    </row>
    <row r="20" spans="1:7" x14ac:dyDescent="0.3">
      <c r="A20" s="14" t="s">
        <v>14</v>
      </c>
      <c r="B20" s="358">
        <f>'Cost Analysis-Total Business'!$B$17</f>
        <v>75</v>
      </c>
      <c r="C20" s="12">
        <f t="shared" si="4"/>
        <v>12.5</v>
      </c>
      <c r="D20" s="12">
        <f t="shared" si="0"/>
        <v>3.125</v>
      </c>
      <c r="E20" s="12">
        <f t="shared" si="1"/>
        <v>0.625</v>
      </c>
      <c r="F20" s="12">
        <f t="shared" si="2"/>
        <v>7.8125E-2</v>
      </c>
      <c r="G20" s="18">
        <f t="shared" si="3"/>
        <v>150</v>
      </c>
    </row>
    <row r="21" spans="1:7" x14ac:dyDescent="0.3">
      <c r="A21" s="14" t="s">
        <v>15</v>
      </c>
      <c r="B21" s="358">
        <f>'Cost Analysis-Total Business'!$B$18</f>
        <v>225</v>
      </c>
      <c r="C21" s="12">
        <f t="shared" si="4"/>
        <v>37.5</v>
      </c>
      <c r="D21" s="12">
        <f t="shared" si="0"/>
        <v>9.375</v>
      </c>
      <c r="E21" s="12">
        <f t="shared" si="1"/>
        <v>1.875</v>
      </c>
      <c r="F21" s="12">
        <f t="shared" si="2"/>
        <v>0.234375</v>
      </c>
      <c r="G21" s="18">
        <f t="shared" si="3"/>
        <v>450</v>
      </c>
    </row>
    <row r="22" spans="1:7" x14ac:dyDescent="0.3">
      <c r="A22" s="14" t="s">
        <v>16</v>
      </c>
      <c r="B22" s="358">
        <f>'Cost Analysis-Total Business'!$B$19</f>
        <v>50</v>
      </c>
      <c r="C22" s="12">
        <f t="shared" si="4"/>
        <v>8.3333333333333321</v>
      </c>
      <c r="D22" s="12">
        <f t="shared" si="0"/>
        <v>2.083333333333333</v>
      </c>
      <c r="E22" s="12">
        <f t="shared" si="1"/>
        <v>0.41666666666666663</v>
      </c>
      <c r="F22" s="12">
        <f t="shared" si="2"/>
        <v>5.2083333333333329E-2</v>
      </c>
      <c r="G22" s="18">
        <f t="shared" si="3"/>
        <v>99.999999999999986</v>
      </c>
    </row>
    <row r="23" spans="1:7" x14ac:dyDescent="0.3">
      <c r="A23" s="14" t="s">
        <v>17</v>
      </c>
      <c r="B23" s="358">
        <f>'Cost Analysis-Total Business'!$B$20</f>
        <v>50</v>
      </c>
      <c r="C23" s="12">
        <f t="shared" si="4"/>
        <v>8.3333333333333321</v>
      </c>
      <c r="D23" s="12">
        <f t="shared" si="0"/>
        <v>2.083333333333333</v>
      </c>
      <c r="E23" s="12">
        <f t="shared" si="1"/>
        <v>0.41666666666666663</v>
      </c>
      <c r="F23" s="12">
        <f t="shared" si="2"/>
        <v>5.2083333333333329E-2</v>
      </c>
      <c r="G23" s="18">
        <f t="shared" si="3"/>
        <v>99.999999999999986</v>
      </c>
    </row>
    <row r="24" spans="1:7" x14ac:dyDescent="0.3">
      <c r="A24" s="14" t="s">
        <v>18</v>
      </c>
      <c r="B24" s="358">
        <f>'Cost Analysis-Total Business'!$B$21</f>
        <v>50</v>
      </c>
      <c r="C24" s="12">
        <f t="shared" si="4"/>
        <v>8.3333333333333321</v>
      </c>
      <c r="D24" s="12">
        <f t="shared" si="0"/>
        <v>2.083333333333333</v>
      </c>
      <c r="E24" s="12">
        <f t="shared" si="1"/>
        <v>0.41666666666666663</v>
      </c>
      <c r="F24" s="12">
        <f t="shared" si="2"/>
        <v>5.2083333333333329E-2</v>
      </c>
      <c r="G24" s="18">
        <f t="shared" si="3"/>
        <v>99.999999999999986</v>
      </c>
    </row>
    <row r="25" spans="1:7" x14ac:dyDescent="0.3">
      <c r="A25" s="14" t="s">
        <v>19</v>
      </c>
      <c r="B25" s="358">
        <f>'Cost Analysis-Total Business'!$B$22</f>
        <v>35</v>
      </c>
      <c r="C25" s="12">
        <f t="shared" si="4"/>
        <v>5.833333333333333</v>
      </c>
      <c r="D25" s="12">
        <f t="shared" si="0"/>
        <v>1.4583333333333333</v>
      </c>
      <c r="E25" s="12">
        <f t="shared" si="1"/>
        <v>0.29166666666666663</v>
      </c>
      <c r="F25" s="12">
        <f t="shared" si="2"/>
        <v>3.6458333333333329E-2</v>
      </c>
      <c r="G25" s="18">
        <f t="shared" si="3"/>
        <v>70</v>
      </c>
    </row>
    <row r="26" spans="1:7" x14ac:dyDescent="0.3">
      <c r="A26" s="14" t="s">
        <v>27</v>
      </c>
      <c r="B26" s="358">
        <f>'Cost Analysis-Total Business'!$B$23</f>
        <v>49.95</v>
      </c>
      <c r="C26" s="12">
        <f t="shared" si="4"/>
        <v>8.3249999999999993</v>
      </c>
      <c r="D26" s="12">
        <f t="shared" si="0"/>
        <v>2.0812499999999998</v>
      </c>
      <c r="E26" s="12">
        <f t="shared" si="1"/>
        <v>0.41624999999999995</v>
      </c>
      <c r="F26" s="12">
        <f t="shared" si="2"/>
        <v>5.2031249999999994E-2</v>
      </c>
      <c r="G26" s="18">
        <f t="shared" si="3"/>
        <v>99.899999999999991</v>
      </c>
    </row>
    <row r="27" spans="1:7" x14ac:dyDescent="0.3">
      <c r="A27" s="14" t="s">
        <v>28</v>
      </c>
      <c r="B27" s="358">
        <f>'Cost Analysis-Total Business'!$B$24</f>
        <v>199.95</v>
      </c>
      <c r="C27" s="12">
        <f t="shared" si="4"/>
        <v>33.324999999999996</v>
      </c>
      <c r="D27" s="12">
        <f t="shared" si="0"/>
        <v>8.3312499999999989</v>
      </c>
      <c r="E27" s="12">
        <f t="shared" si="1"/>
        <v>1.6662499999999998</v>
      </c>
      <c r="F27" s="12">
        <f t="shared" si="2"/>
        <v>0.20828124999999997</v>
      </c>
      <c r="G27" s="18">
        <f t="shared" si="3"/>
        <v>399.9</v>
      </c>
    </row>
    <row r="28" spans="1:7" x14ac:dyDescent="0.3">
      <c r="A28" s="14" t="s">
        <v>20</v>
      </c>
      <c r="B28" s="358">
        <f>'Cost Analysis-Total Business'!$B$25</f>
        <v>79</v>
      </c>
      <c r="C28" s="12">
        <f t="shared" si="4"/>
        <v>13.166666666666666</v>
      </c>
      <c r="D28" s="12">
        <f t="shared" si="0"/>
        <v>3.2916666666666665</v>
      </c>
      <c r="E28" s="12">
        <f t="shared" si="1"/>
        <v>0.65833333333333333</v>
      </c>
      <c r="F28" s="12">
        <f t="shared" si="2"/>
        <v>8.2291666666666666E-2</v>
      </c>
      <c r="G28" s="18">
        <f t="shared" si="3"/>
        <v>158</v>
      </c>
    </row>
    <row r="29" spans="1:7" x14ac:dyDescent="0.3">
      <c r="A29" s="14" t="s">
        <v>21</v>
      </c>
      <c r="B29" s="358">
        <f>'Cost Analysis-Total Business'!$B$26</f>
        <v>60</v>
      </c>
      <c r="C29" s="12">
        <f t="shared" si="4"/>
        <v>10</v>
      </c>
      <c r="D29" s="12">
        <f t="shared" si="0"/>
        <v>2.5</v>
      </c>
      <c r="E29" s="12">
        <f t="shared" si="1"/>
        <v>0.5</v>
      </c>
      <c r="F29" s="12">
        <f t="shared" si="2"/>
        <v>6.25E-2</v>
      </c>
      <c r="G29" s="18">
        <f t="shared" si="3"/>
        <v>120</v>
      </c>
    </row>
    <row r="30" spans="1:7" x14ac:dyDescent="0.3">
      <c r="A30" s="14" t="s">
        <v>22</v>
      </c>
      <c r="B30" s="358">
        <f>'Cost Analysis-Total Business'!$B$27</f>
        <v>124.95</v>
      </c>
      <c r="C30" s="12">
        <f t="shared" si="4"/>
        <v>20.824999999999999</v>
      </c>
      <c r="D30" s="12">
        <f t="shared" si="0"/>
        <v>5.2062499999999998</v>
      </c>
      <c r="E30" s="12">
        <f t="shared" si="1"/>
        <v>1.04125</v>
      </c>
      <c r="F30" s="12">
        <f t="shared" si="2"/>
        <v>0.13015625</v>
      </c>
      <c r="G30" s="18">
        <f t="shared" si="3"/>
        <v>249.89999999999998</v>
      </c>
    </row>
    <row r="31" spans="1:7" x14ac:dyDescent="0.3">
      <c r="A31" s="14" t="s">
        <v>23</v>
      </c>
      <c r="B31" s="358">
        <f>'Cost Analysis-Total Business'!$B$28</f>
        <v>25</v>
      </c>
      <c r="C31" s="12">
        <f t="shared" si="4"/>
        <v>4.1666666666666661</v>
      </c>
      <c r="D31" s="12">
        <f t="shared" si="0"/>
        <v>1.0416666666666665</v>
      </c>
      <c r="E31" s="12">
        <f t="shared" si="1"/>
        <v>0.20833333333333331</v>
      </c>
      <c r="F31" s="12">
        <f t="shared" si="2"/>
        <v>2.6041666666666664E-2</v>
      </c>
      <c r="G31" s="18">
        <f t="shared" si="3"/>
        <v>49.999999999999993</v>
      </c>
    </row>
    <row r="32" spans="1:7" s="1" customFormat="1" ht="15.6" x14ac:dyDescent="0.3">
      <c r="A32" s="15" t="s">
        <v>24</v>
      </c>
      <c r="B32" s="13">
        <f t="shared" ref="B32:G32" si="5">SUM(B9:B31)</f>
        <v>4611.8499999999995</v>
      </c>
      <c r="C32" s="13">
        <f t="shared" si="5"/>
        <v>834.47500000000014</v>
      </c>
      <c r="D32" s="13">
        <f t="shared" si="5"/>
        <v>208.61875000000003</v>
      </c>
      <c r="E32" s="13">
        <f t="shared" si="5"/>
        <v>41.723749999999981</v>
      </c>
      <c r="F32" s="13">
        <f t="shared" si="5"/>
        <v>5.2154687499999977</v>
      </c>
      <c r="G32" s="19">
        <f t="shared" si="5"/>
        <v>10013.699999999999</v>
      </c>
    </row>
    <row r="33" spans="1:13" ht="15.6" x14ac:dyDescent="0.3">
      <c r="A33" s="532" t="s">
        <v>536</v>
      </c>
      <c r="B33" s="1"/>
      <c r="F33" s="531">
        <f>'Cost Analysis-Total Business'!$D$31</f>
        <v>28.8240625</v>
      </c>
    </row>
    <row r="34" spans="1:13" ht="15.6" x14ac:dyDescent="0.3">
      <c r="A34" s="350"/>
      <c r="B34" s="1"/>
      <c r="F34" s="535"/>
    </row>
    <row r="35" spans="1:13" ht="21" x14ac:dyDescent="0.5">
      <c r="A35" s="6" t="s">
        <v>25</v>
      </c>
      <c r="B35" s="6"/>
      <c r="C35" s="7">
        <f>C5-C32</f>
        <v>165.52499999999986</v>
      </c>
      <c r="D35" s="7"/>
    </row>
    <row r="36" spans="1:13" x14ac:dyDescent="0.3">
      <c r="D36"/>
      <c r="F36"/>
      <c r="J36" s="9"/>
      <c r="K36" s="9"/>
      <c r="L36" s="9"/>
      <c r="M36" s="9"/>
    </row>
    <row r="37" spans="1:13" ht="25.2" x14ac:dyDescent="0.6">
      <c r="A37" s="357" t="s">
        <v>350</v>
      </c>
      <c r="D37" s="20"/>
      <c r="E37"/>
      <c r="F37"/>
      <c r="J37" s="9"/>
      <c r="K37" s="9"/>
      <c r="L37" s="9"/>
      <c r="M37" s="9"/>
    </row>
    <row r="38" spans="1:13" ht="25.2" x14ac:dyDescent="0.6">
      <c r="A38" s="357" t="s">
        <v>351</v>
      </c>
      <c r="E38"/>
      <c r="F38"/>
      <c r="I38" s="31"/>
      <c r="J38" s="9"/>
      <c r="K38" s="9"/>
      <c r="L38" s="9"/>
      <c r="M38" s="9"/>
    </row>
    <row r="39" spans="1:13" ht="15.6" x14ac:dyDescent="0.3">
      <c r="D39" s="17"/>
      <c r="E39"/>
      <c r="F39"/>
      <c r="J39" s="21"/>
      <c r="K39" s="9"/>
      <c r="L39" s="9"/>
      <c r="M39" s="9"/>
    </row>
    <row r="40" spans="1:13" x14ac:dyDescent="0.3">
      <c r="E40"/>
      <c r="F40"/>
      <c r="J40" s="21"/>
      <c r="K40" s="9"/>
      <c r="L40" s="9"/>
      <c r="M40" s="9"/>
    </row>
    <row r="41" spans="1:13" x14ac:dyDescent="0.3">
      <c r="D41" s="20"/>
      <c r="E41"/>
      <c r="F41"/>
      <c r="J41" s="21"/>
      <c r="K41" s="9"/>
      <c r="L41" s="9"/>
      <c r="M41" s="9"/>
    </row>
    <row r="42" spans="1:13" x14ac:dyDescent="0.3">
      <c r="E42"/>
      <c r="F42"/>
      <c r="J42" s="21"/>
      <c r="K42" s="9"/>
      <c r="L42" s="9"/>
      <c r="M42" s="9"/>
    </row>
    <row r="43" spans="1:13" x14ac:dyDescent="0.3">
      <c r="D43" s="21"/>
      <c r="E43"/>
      <c r="F43"/>
      <c r="J43" s="21"/>
      <c r="K43" s="9"/>
      <c r="L43" s="9"/>
      <c r="M43" s="9"/>
    </row>
    <row r="44" spans="1:13" x14ac:dyDescent="0.3">
      <c r="E44"/>
      <c r="F44"/>
      <c r="J44" s="21"/>
      <c r="K44" s="9"/>
      <c r="L44" s="9"/>
      <c r="M44" s="9"/>
    </row>
    <row r="45" spans="1:13" ht="18.600000000000001" x14ac:dyDescent="0.45">
      <c r="D45" s="20"/>
      <c r="E45"/>
      <c r="F45"/>
      <c r="I45" s="5"/>
      <c r="J45" s="32"/>
      <c r="K45" s="9"/>
      <c r="L45" s="9"/>
      <c r="M45" s="9"/>
    </row>
    <row r="46" spans="1:13" x14ac:dyDescent="0.3">
      <c r="E46"/>
      <c r="F46"/>
      <c r="J46" s="9"/>
      <c r="K46" s="9"/>
      <c r="L46" s="9"/>
      <c r="M46" s="9"/>
    </row>
    <row r="47" spans="1:13" x14ac:dyDescent="0.3">
      <c r="D47" s="21"/>
      <c r="E47" s="1"/>
      <c r="F47"/>
      <c r="J47" s="9"/>
      <c r="K47" s="9"/>
      <c r="L47" s="9"/>
      <c r="M47" s="9"/>
    </row>
    <row r="48" spans="1:13" x14ac:dyDescent="0.3">
      <c r="E48"/>
      <c r="F48"/>
      <c r="J48" s="9"/>
      <c r="K48" s="9"/>
      <c r="L48" s="9"/>
      <c r="M48" s="9"/>
    </row>
    <row r="49" spans="1:13" x14ac:dyDescent="0.3">
      <c r="D49" s="20"/>
      <c r="E49"/>
      <c r="F49"/>
      <c r="J49" s="9"/>
      <c r="K49" s="9"/>
      <c r="L49" s="9"/>
      <c r="M49" s="9"/>
    </row>
    <row r="50" spans="1:13" x14ac:dyDescent="0.3">
      <c r="E50"/>
      <c r="F50"/>
      <c r="J50" s="9"/>
      <c r="K50" s="9"/>
      <c r="L50" s="9"/>
      <c r="M50" s="9"/>
    </row>
    <row r="51" spans="1:13" x14ac:dyDescent="0.3">
      <c r="D51" s="20"/>
      <c r="E51"/>
      <c r="F51"/>
      <c r="J51" s="9"/>
      <c r="K51" s="9"/>
      <c r="L51" s="9"/>
      <c r="M51" s="9"/>
    </row>
    <row r="52" spans="1:13" x14ac:dyDescent="0.3">
      <c r="E52"/>
      <c r="F52"/>
      <c r="J52" s="9"/>
      <c r="K52" s="9"/>
      <c r="L52" s="9"/>
      <c r="M52" s="9"/>
    </row>
    <row r="53" spans="1:13" x14ac:dyDescent="0.3">
      <c r="D53" s="22"/>
      <c r="E53"/>
      <c r="F53"/>
      <c r="J53" s="9"/>
      <c r="K53" s="9"/>
      <c r="L53" s="9"/>
      <c r="M53" s="9"/>
    </row>
    <row r="54" spans="1:13" x14ac:dyDescent="0.3">
      <c r="E54"/>
      <c r="F54"/>
      <c r="J54" s="9"/>
      <c r="K54" s="9"/>
      <c r="L54" s="9"/>
      <c r="M54" s="9"/>
    </row>
    <row r="55" spans="1:13" x14ac:dyDescent="0.3">
      <c r="E55"/>
      <c r="F55"/>
      <c r="J55" s="9"/>
      <c r="K55" s="9"/>
      <c r="L55" s="9"/>
      <c r="M55" s="9"/>
    </row>
    <row r="56" spans="1:13" x14ac:dyDescent="0.3">
      <c r="E56"/>
      <c r="F56"/>
      <c r="J56" s="9"/>
      <c r="K56" s="9"/>
      <c r="L56" s="9"/>
      <c r="M56" s="9"/>
    </row>
    <row r="57" spans="1:13" x14ac:dyDescent="0.3">
      <c r="A57" s="23"/>
      <c r="B57" s="23"/>
      <c r="D57" s="24"/>
      <c r="E57"/>
      <c r="F57"/>
      <c r="J57" s="9"/>
      <c r="K57" s="9"/>
      <c r="L57" s="9"/>
      <c r="M57" s="9"/>
    </row>
    <row r="58" spans="1:13" x14ac:dyDescent="0.3">
      <c r="E58"/>
      <c r="F58"/>
      <c r="J58" s="9"/>
      <c r="K58" s="9"/>
      <c r="L58" s="9"/>
      <c r="M58" s="9"/>
    </row>
    <row r="59" spans="1:13" x14ac:dyDescent="0.3">
      <c r="A59" s="23"/>
      <c r="B59" s="23"/>
      <c r="D59" s="25"/>
      <c r="E59" s="26"/>
      <c r="F59"/>
      <c r="J59" s="9"/>
      <c r="K59" s="9"/>
      <c r="L59" s="9"/>
      <c r="M59" s="9"/>
    </row>
    <row r="60" spans="1:13" x14ac:dyDescent="0.3">
      <c r="E60"/>
      <c r="F60"/>
      <c r="J60" s="9"/>
      <c r="K60" s="9"/>
      <c r="L60" s="9"/>
      <c r="M60" s="9"/>
    </row>
    <row r="61" spans="1:13" x14ac:dyDescent="0.3">
      <c r="D61" s="27"/>
      <c r="E61"/>
      <c r="F61"/>
      <c r="J61" s="9"/>
      <c r="K61" s="9"/>
      <c r="L61" s="9"/>
      <c r="M61" s="9"/>
    </row>
    <row r="62" spans="1:13" x14ac:dyDescent="0.3">
      <c r="E62"/>
      <c r="F62"/>
      <c r="J62" s="9"/>
      <c r="K62" s="9"/>
      <c r="L62" s="9"/>
      <c r="M62" s="9"/>
    </row>
    <row r="63" spans="1:13" ht="15.6" x14ac:dyDescent="0.3">
      <c r="A63" s="28"/>
      <c r="B63" s="28"/>
      <c r="D63" s="29"/>
      <c r="E63" s="30"/>
      <c r="F63"/>
      <c r="J63" s="9"/>
      <c r="K63" s="9"/>
      <c r="L63" s="9"/>
      <c r="M63" s="9"/>
    </row>
    <row r="64" spans="1:13" x14ac:dyDescent="0.3">
      <c r="E64"/>
      <c r="F64"/>
      <c r="J64" s="9"/>
      <c r="K64" s="9"/>
      <c r="L64" s="9"/>
      <c r="M64" s="9"/>
    </row>
    <row r="65" spans="4:13" x14ac:dyDescent="0.3">
      <c r="D65"/>
      <c r="E65"/>
      <c r="F65"/>
      <c r="J65" s="9"/>
      <c r="K65" s="9"/>
      <c r="L65" s="9"/>
      <c r="M65" s="9"/>
    </row>
    <row r="66" spans="4:13" x14ac:dyDescent="0.3">
      <c r="D66"/>
      <c r="E66"/>
      <c r="F66"/>
      <c r="J66" s="9"/>
      <c r="K66" s="9"/>
      <c r="L66" s="9"/>
      <c r="M66" s="9"/>
    </row>
    <row r="67" spans="4:13" x14ac:dyDescent="0.3">
      <c r="D67"/>
      <c r="F67"/>
      <c r="J67" s="9"/>
      <c r="K67" s="9"/>
      <c r="L67" s="9"/>
      <c r="M67" s="9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V67"/>
  <sheetViews>
    <sheetView topLeftCell="A2" workbookViewId="0">
      <selection activeCell="A33" sqref="A33:F33"/>
    </sheetView>
  </sheetViews>
  <sheetFormatPr defaultRowHeight="14.4" x14ac:dyDescent="0.3"/>
  <cols>
    <col min="1" max="1" width="42.33203125" customWidth="1"/>
    <col min="2" max="2" width="24.44140625" customWidth="1"/>
    <col min="3" max="3" width="20.33203125" style="9" customWidth="1"/>
    <col min="4" max="4" width="12.88671875" style="9" customWidth="1"/>
    <col min="5" max="5" width="10.33203125" style="9" bestFit="1" customWidth="1"/>
    <col min="6" max="6" width="16" style="9" bestFit="1" customWidth="1"/>
    <col min="7" max="7" width="16" customWidth="1"/>
  </cols>
  <sheetData>
    <row r="1" spans="1:256" ht="18.600000000000001" x14ac:dyDescent="0.45">
      <c r="A1" s="5" t="s">
        <v>30</v>
      </c>
      <c r="B1" s="5"/>
    </row>
    <row r="2" spans="1:256" ht="15.6" x14ac:dyDescent="0.3">
      <c r="A2" s="2" t="s">
        <v>34</v>
      </c>
      <c r="B2" s="2"/>
    </row>
    <row r="3" spans="1:256" ht="15.6" x14ac:dyDescent="0.3">
      <c r="A3" s="16" t="s">
        <v>33</v>
      </c>
      <c r="B3" s="16"/>
    </row>
    <row r="5" spans="1:256" ht="18.600000000000001" x14ac:dyDescent="0.45">
      <c r="A5" s="5" t="s">
        <v>32</v>
      </c>
      <c r="B5" s="5"/>
      <c r="C5" s="10">
        <v>0</v>
      </c>
      <c r="D5" s="10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</row>
    <row r="6" spans="1:256" ht="17.399999999999999" x14ac:dyDescent="0.45">
      <c r="A6" s="277" t="s">
        <v>255</v>
      </c>
      <c r="C6" s="390">
        <f>'Income-Departments'!$J$2</f>
        <v>0</v>
      </c>
      <c r="D6" s="164">
        <v>0</v>
      </c>
    </row>
    <row r="7" spans="1:256" ht="18.600000000000001" x14ac:dyDescent="0.45">
      <c r="A7" s="4" t="s">
        <v>26</v>
      </c>
      <c r="B7" s="3" t="s">
        <v>526</v>
      </c>
      <c r="C7" s="8" t="s">
        <v>504</v>
      </c>
      <c r="D7" s="8" t="s">
        <v>504</v>
      </c>
      <c r="E7" s="8" t="s">
        <v>504</v>
      </c>
      <c r="F7" s="8" t="s">
        <v>504</v>
      </c>
      <c r="G7" s="8" t="s">
        <v>504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ht="18.600000000000001" x14ac:dyDescent="0.45">
      <c r="A8" s="3" t="s">
        <v>0</v>
      </c>
      <c r="B8" s="3" t="s">
        <v>251</v>
      </c>
      <c r="C8" s="8" t="s">
        <v>1</v>
      </c>
      <c r="D8" s="8" t="s">
        <v>31</v>
      </c>
      <c r="E8" s="8" t="s">
        <v>29</v>
      </c>
      <c r="F8" s="8" t="s">
        <v>2</v>
      </c>
      <c r="G8" s="3" t="s">
        <v>35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x14ac:dyDescent="0.3">
      <c r="A9" s="14" t="s">
        <v>3</v>
      </c>
      <c r="B9" s="358">
        <f>'Equipment-Departments'!$B$47</f>
        <v>379</v>
      </c>
      <c r="C9" s="12">
        <f>'Equipment-Departments'!$B$33</f>
        <v>0</v>
      </c>
      <c r="D9" s="12">
        <f>C9/4</f>
        <v>0</v>
      </c>
      <c r="E9" s="12">
        <f>D9/5</f>
        <v>0</v>
      </c>
      <c r="F9" s="12">
        <f>E9/8</f>
        <v>0</v>
      </c>
      <c r="G9" s="18">
        <f>C9*12</f>
        <v>0</v>
      </c>
    </row>
    <row r="10" spans="1:256" x14ac:dyDescent="0.3">
      <c r="A10" s="14" t="s">
        <v>4</v>
      </c>
      <c r="B10" s="358">
        <f>'Company Payroll'!$D$49</f>
        <v>1599.9999999999995</v>
      </c>
      <c r="C10" s="12">
        <f>'Company Payroll'!$D$34</f>
        <v>0</v>
      </c>
      <c r="D10" s="12">
        <f t="shared" ref="D10:D31" si="0">C10/4</f>
        <v>0</v>
      </c>
      <c r="E10" s="12">
        <f t="shared" ref="E10:E31" si="1">D10/5</f>
        <v>0</v>
      </c>
      <c r="F10" s="12">
        <f t="shared" ref="F10:F31" si="2">E10/8</f>
        <v>0</v>
      </c>
      <c r="G10" s="18">
        <f t="shared" ref="G10:G31" si="3">C10*12</f>
        <v>0</v>
      </c>
    </row>
    <row r="11" spans="1:256" x14ac:dyDescent="0.3">
      <c r="A11" s="14" t="s">
        <v>5</v>
      </c>
      <c r="B11" s="358">
        <f>'Company Payroll'!$E$49</f>
        <v>479.99999999999994</v>
      </c>
      <c r="C11" s="12">
        <f>'Company Payroll'!$E$34</f>
        <v>0</v>
      </c>
      <c r="D11" s="12">
        <f t="shared" si="0"/>
        <v>0</v>
      </c>
      <c r="E11" s="12">
        <f t="shared" si="1"/>
        <v>0</v>
      </c>
      <c r="F11" s="12">
        <f t="shared" si="2"/>
        <v>0</v>
      </c>
      <c r="G11" s="18">
        <f t="shared" si="3"/>
        <v>0</v>
      </c>
    </row>
    <row r="12" spans="1:256" x14ac:dyDescent="0.3">
      <c r="A12" s="14" t="s">
        <v>6</v>
      </c>
      <c r="B12" s="358">
        <f>'Cost Analysis-Total Business'!$B$9</f>
        <v>95</v>
      </c>
      <c r="C12" s="12">
        <f t="shared" ref="C12:C31" si="4">B12*C$6</f>
        <v>0</v>
      </c>
      <c r="D12" s="12">
        <f t="shared" si="0"/>
        <v>0</v>
      </c>
      <c r="E12" s="12">
        <f t="shared" si="1"/>
        <v>0</v>
      </c>
      <c r="F12" s="12">
        <f t="shared" si="2"/>
        <v>0</v>
      </c>
      <c r="G12" s="18">
        <f t="shared" si="3"/>
        <v>0</v>
      </c>
    </row>
    <row r="13" spans="1:256" x14ac:dyDescent="0.3">
      <c r="A13" s="14" t="s">
        <v>7</v>
      </c>
      <c r="B13" s="358">
        <f>'Cost Analysis-Total Business'!$B$10</f>
        <v>99</v>
      </c>
      <c r="C13" s="12">
        <f t="shared" si="4"/>
        <v>0</v>
      </c>
      <c r="D13" s="12">
        <f t="shared" si="0"/>
        <v>0</v>
      </c>
      <c r="E13" s="12">
        <f t="shared" si="1"/>
        <v>0</v>
      </c>
      <c r="F13" s="12">
        <f t="shared" si="2"/>
        <v>0</v>
      </c>
      <c r="G13" s="18">
        <f t="shared" si="3"/>
        <v>0</v>
      </c>
    </row>
    <row r="14" spans="1:256" x14ac:dyDescent="0.3">
      <c r="A14" s="14" t="s">
        <v>8</v>
      </c>
      <c r="B14" s="358">
        <f>'Cost Analysis-Total Business'!$B$11</f>
        <v>400</v>
      </c>
      <c r="C14" s="12">
        <f t="shared" si="4"/>
        <v>0</v>
      </c>
      <c r="D14" s="12">
        <f t="shared" si="0"/>
        <v>0</v>
      </c>
      <c r="E14" s="12">
        <f t="shared" si="1"/>
        <v>0</v>
      </c>
      <c r="F14" s="12">
        <f t="shared" si="2"/>
        <v>0</v>
      </c>
      <c r="G14" s="18">
        <f t="shared" si="3"/>
        <v>0</v>
      </c>
    </row>
    <row r="15" spans="1:256" x14ac:dyDescent="0.3">
      <c r="A15" s="14" t="s">
        <v>9</v>
      </c>
      <c r="B15" s="358">
        <f>'Cost Analysis-Total Business'!$B$12</f>
        <v>125</v>
      </c>
      <c r="C15" s="12">
        <f t="shared" si="4"/>
        <v>0</v>
      </c>
      <c r="D15" s="12">
        <f t="shared" si="0"/>
        <v>0</v>
      </c>
      <c r="E15" s="12">
        <f t="shared" si="1"/>
        <v>0</v>
      </c>
      <c r="F15" s="12">
        <f t="shared" si="2"/>
        <v>0</v>
      </c>
      <c r="G15" s="18">
        <f t="shared" si="3"/>
        <v>0</v>
      </c>
    </row>
    <row r="16" spans="1:256" x14ac:dyDescent="0.3">
      <c r="A16" s="14" t="s">
        <v>10</v>
      </c>
      <c r="B16" s="358">
        <f>'Cost Analysis-Total Business'!$B$13</f>
        <v>85</v>
      </c>
      <c r="C16" s="12">
        <f t="shared" si="4"/>
        <v>0</v>
      </c>
      <c r="D16" s="12">
        <f t="shared" si="0"/>
        <v>0</v>
      </c>
      <c r="E16" s="12">
        <f t="shared" si="1"/>
        <v>0</v>
      </c>
      <c r="F16" s="12">
        <f t="shared" si="2"/>
        <v>0</v>
      </c>
      <c r="G16" s="18">
        <f t="shared" si="3"/>
        <v>0</v>
      </c>
    </row>
    <row r="17" spans="1:7" x14ac:dyDescent="0.3">
      <c r="A17" s="14" t="s">
        <v>11</v>
      </c>
      <c r="B17" s="358">
        <f>'Cost Analysis-Total Business'!$B$14</f>
        <v>25</v>
      </c>
      <c r="C17" s="12">
        <f t="shared" si="4"/>
        <v>0</v>
      </c>
      <c r="D17" s="12">
        <f t="shared" si="0"/>
        <v>0</v>
      </c>
      <c r="E17" s="12">
        <f t="shared" si="1"/>
        <v>0</v>
      </c>
      <c r="F17" s="12">
        <f t="shared" si="2"/>
        <v>0</v>
      </c>
      <c r="G17" s="18">
        <f t="shared" si="3"/>
        <v>0</v>
      </c>
    </row>
    <row r="18" spans="1:7" x14ac:dyDescent="0.3">
      <c r="A18" s="14" t="s">
        <v>12</v>
      </c>
      <c r="B18" s="358">
        <f>'Cost Analysis-Total Business'!$B$15</f>
        <v>250</v>
      </c>
      <c r="C18" s="280">
        <f t="shared" si="4"/>
        <v>0</v>
      </c>
      <c r="D18" s="12">
        <f t="shared" si="0"/>
        <v>0</v>
      </c>
      <c r="E18" s="12">
        <f t="shared" si="1"/>
        <v>0</v>
      </c>
      <c r="F18" s="12">
        <f t="shared" si="2"/>
        <v>0</v>
      </c>
      <c r="G18" s="18">
        <f t="shared" si="3"/>
        <v>0</v>
      </c>
    </row>
    <row r="19" spans="1:7" x14ac:dyDescent="0.3">
      <c r="A19" s="14" t="s">
        <v>13</v>
      </c>
      <c r="B19" s="358">
        <f>'Cost Analysis-Total Business'!$B$16</f>
        <v>50</v>
      </c>
      <c r="C19" s="12">
        <f t="shared" si="4"/>
        <v>0</v>
      </c>
      <c r="D19" s="12">
        <f t="shared" si="0"/>
        <v>0</v>
      </c>
      <c r="E19" s="12">
        <f t="shared" si="1"/>
        <v>0</v>
      </c>
      <c r="F19" s="12">
        <f t="shared" si="2"/>
        <v>0</v>
      </c>
      <c r="G19" s="18">
        <f t="shared" si="3"/>
        <v>0</v>
      </c>
    </row>
    <row r="20" spans="1:7" x14ac:dyDescent="0.3">
      <c r="A20" s="14" t="s">
        <v>14</v>
      </c>
      <c r="B20" s="358">
        <f>'Cost Analysis-Total Business'!$B$17</f>
        <v>75</v>
      </c>
      <c r="C20" s="12">
        <f t="shared" si="4"/>
        <v>0</v>
      </c>
      <c r="D20" s="12">
        <f t="shared" si="0"/>
        <v>0</v>
      </c>
      <c r="E20" s="12">
        <f t="shared" si="1"/>
        <v>0</v>
      </c>
      <c r="F20" s="12">
        <f t="shared" si="2"/>
        <v>0</v>
      </c>
      <c r="G20" s="18">
        <f t="shared" si="3"/>
        <v>0</v>
      </c>
    </row>
    <row r="21" spans="1:7" x14ac:dyDescent="0.3">
      <c r="A21" s="14" t="s">
        <v>15</v>
      </c>
      <c r="B21" s="358">
        <f>'Cost Analysis-Total Business'!$B$18</f>
        <v>225</v>
      </c>
      <c r="C21" s="12">
        <f t="shared" si="4"/>
        <v>0</v>
      </c>
      <c r="D21" s="12">
        <f t="shared" si="0"/>
        <v>0</v>
      </c>
      <c r="E21" s="12">
        <f t="shared" si="1"/>
        <v>0</v>
      </c>
      <c r="F21" s="12">
        <f t="shared" si="2"/>
        <v>0</v>
      </c>
      <c r="G21" s="18">
        <f t="shared" si="3"/>
        <v>0</v>
      </c>
    </row>
    <row r="22" spans="1:7" x14ac:dyDescent="0.3">
      <c r="A22" s="14" t="s">
        <v>16</v>
      </c>
      <c r="B22" s="358">
        <f>'Cost Analysis-Total Business'!$B$19</f>
        <v>50</v>
      </c>
      <c r="C22" s="12">
        <f t="shared" si="4"/>
        <v>0</v>
      </c>
      <c r="D22" s="12">
        <f t="shared" si="0"/>
        <v>0</v>
      </c>
      <c r="E22" s="12">
        <f t="shared" si="1"/>
        <v>0</v>
      </c>
      <c r="F22" s="12">
        <f t="shared" si="2"/>
        <v>0</v>
      </c>
      <c r="G22" s="18">
        <f t="shared" si="3"/>
        <v>0</v>
      </c>
    </row>
    <row r="23" spans="1:7" x14ac:dyDescent="0.3">
      <c r="A23" s="14" t="s">
        <v>17</v>
      </c>
      <c r="B23" s="358">
        <f>'Cost Analysis-Total Business'!$B$20</f>
        <v>50</v>
      </c>
      <c r="C23" s="12">
        <f t="shared" si="4"/>
        <v>0</v>
      </c>
      <c r="D23" s="12">
        <f t="shared" si="0"/>
        <v>0</v>
      </c>
      <c r="E23" s="12">
        <f t="shared" si="1"/>
        <v>0</v>
      </c>
      <c r="F23" s="12">
        <f t="shared" si="2"/>
        <v>0</v>
      </c>
      <c r="G23" s="18">
        <f t="shared" si="3"/>
        <v>0</v>
      </c>
    </row>
    <row r="24" spans="1:7" x14ac:dyDescent="0.3">
      <c r="A24" s="14" t="s">
        <v>18</v>
      </c>
      <c r="B24" s="358">
        <f>'Cost Analysis-Total Business'!$B$21</f>
        <v>50</v>
      </c>
      <c r="C24" s="12">
        <f t="shared" si="4"/>
        <v>0</v>
      </c>
      <c r="D24" s="12">
        <f t="shared" si="0"/>
        <v>0</v>
      </c>
      <c r="E24" s="12">
        <f t="shared" si="1"/>
        <v>0</v>
      </c>
      <c r="F24" s="12">
        <f t="shared" si="2"/>
        <v>0</v>
      </c>
      <c r="G24" s="18">
        <f t="shared" si="3"/>
        <v>0</v>
      </c>
    </row>
    <row r="25" spans="1:7" x14ac:dyDescent="0.3">
      <c r="A25" s="14" t="s">
        <v>19</v>
      </c>
      <c r="B25" s="358">
        <f>'Cost Analysis-Total Business'!$B$22</f>
        <v>35</v>
      </c>
      <c r="C25" s="12">
        <f t="shared" si="4"/>
        <v>0</v>
      </c>
      <c r="D25" s="12">
        <f t="shared" si="0"/>
        <v>0</v>
      </c>
      <c r="E25" s="12">
        <f t="shared" si="1"/>
        <v>0</v>
      </c>
      <c r="F25" s="12">
        <f t="shared" si="2"/>
        <v>0</v>
      </c>
      <c r="G25" s="18">
        <f t="shared" si="3"/>
        <v>0</v>
      </c>
    </row>
    <row r="26" spans="1:7" x14ac:dyDescent="0.3">
      <c r="A26" s="14" t="s">
        <v>27</v>
      </c>
      <c r="B26" s="358">
        <f>'Cost Analysis-Total Business'!$B$23</f>
        <v>49.95</v>
      </c>
      <c r="C26" s="12">
        <f t="shared" si="4"/>
        <v>0</v>
      </c>
      <c r="D26" s="12">
        <f t="shared" si="0"/>
        <v>0</v>
      </c>
      <c r="E26" s="12">
        <f t="shared" si="1"/>
        <v>0</v>
      </c>
      <c r="F26" s="12">
        <f t="shared" si="2"/>
        <v>0</v>
      </c>
      <c r="G26" s="18">
        <f t="shared" si="3"/>
        <v>0</v>
      </c>
    </row>
    <row r="27" spans="1:7" x14ac:dyDescent="0.3">
      <c r="A27" s="14" t="s">
        <v>28</v>
      </c>
      <c r="B27" s="358">
        <f>'Cost Analysis-Total Business'!$B$24</f>
        <v>199.95</v>
      </c>
      <c r="C27" s="12">
        <f t="shared" si="4"/>
        <v>0</v>
      </c>
      <c r="D27" s="12">
        <f t="shared" si="0"/>
        <v>0</v>
      </c>
      <c r="E27" s="12">
        <f t="shared" si="1"/>
        <v>0</v>
      </c>
      <c r="F27" s="12">
        <f t="shared" si="2"/>
        <v>0</v>
      </c>
      <c r="G27" s="18">
        <f t="shared" si="3"/>
        <v>0</v>
      </c>
    </row>
    <row r="28" spans="1:7" x14ac:dyDescent="0.3">
      <c r="A28" s="14" t="s">
        <v>20</v>
      </c>
      <c r="B28" s="358">
        <f>'Cost Analysis-Total Business'!$B$25</f>
        <v>79</v>
      </c>
      <c r="C28" s="12">
        <f t="shared" si="4"/>
        <v>0</v>
      </c>
      <c r="D28" s="12">
        <f t="shared" si="0"/>
        <v>0</v>
      </c>
      <c r="E28" s="12">
        <f t="shared" si="1"/>
        <v>0</v>
      </c>
      <c r="F28" s="12">
        <f t="shared" si="2"/>
        <v>0</v>
      </c>
      <c r="G28" s="18">
        <f t="shared" si="3"/>
        <v>0</v>
      </c>
    </row>
    <row r="29" spans="1:7" x14ac:dyDescent="0.3">
      <c r="A29" s="14" t="s">
        <v>21</v>
      </c>
      <c r="B29" s="358">
        <f>'Cost Analysis-Total Business'!$B$26</f>
        <v>60</v>
      </c>
      <c r="C29" s="12">
        <f t="shared" si="4"/>
        <v>0</v>
      </c>
      <c r="D29" s="12">
        <f t="shared" si="0"/>
        <v>0</v>
      </c>
      <c r="E29" s="12">
        <f t="shared" si="1"/>
        <v>0</v>
      </c>
      <c r="F29" s="12">
        <f t="shared" si="2"/>
        <v>0</v>
      </c>
      <c r="G29" s="18">
        <f t="shared" si="3"/>
        <v>0</v>
      </c>
    </row>
    <row r="30" spans="1:7" x14ac:dyDescent="0.3">
      <c r="A30" s="14" t="s">
        <v>22</v>
      </c>
      <c r="B30" s="358">
        <f>'Cost Analysis-Total Business'!$B$27</f>
        <v>124.95</v>
      </c>
      <c r="C30" s="12">
        <f t="shared" si="4"/>
        <v>0</v>
      </c>
      <c r="D30" s="12">
        <f t="shared" si="0"/>
        <v>0</v>
      </c>
      <c r="E30" s="12">
        <f t="shared" si="1"/>
        <v>0</v>
      </c>
      <c r="F30" s="12">
        <f t="shared" si="2"/>
        <v>0</v>
      </c>
      <c r="G30" s="18">
        <f t="shared" si="3"/>
        <v>0</v>
      </c>
    </row>
    <row r="31" spans="1:7" x14ac:dyDescent="0.3">
      <c r="A31" s="14" t="s">
        <v>23</v>
      </c>
      <c r="B31" s="358">
        <f>'Cost Analysis-Total Business'!$B$28</f>
        <v>25</v>
      </c>
      <c r="C31" s="12">
        <f t="shared" si="4"/>
        <v>0</v>
      </c>
      <c r="D31" s="12">
        <f t="shared" si="0"/>
        <v>0</v>
      </c>
      <c r="E31" s="12">
        <f t="shared" si="1"/>
        <v>0</v>
      </c>
      <c r="F31" s="12">
        <f t="shared" si="2"/>
        <v>0</v>
      </c>
      <c r="G31" s="18">
        <f t="shared" si="3"/>
        <v>0</v>
      </c>
    </row>
    <row r="32" spans="1:7" s="1" customFormat="1" ht="15.6" x14ac:dyDescent="0.3">
      <c r="A32" s="15" t="s">
        <v>24</v>
      </c>
      <c r="B32" s="13">
        <f t="shared" ref="B32:G32" si="5">SUM(B9:B31)</f>
        <v>4611.8499999999995</v>
      </c>
      <c r="C32" s="13">
        <f t="shared" si="5"/>
        <v>0</v>
      </c>
      <c r="D32" s="13">
        <f t="shared" si="5"/>
        <v>0</v>
      </c>
      <c r="E32" s="13">
        <f t="shared" si="5"/>
        <v>0</v>
      </c>
      <c r="F32" s="13">
        <f t="shared" si="5"/>
        <v>0</v>
      </c>
      <c r="G32" s="19">
        <f t="shared" si="5"/>
        <v>0</v>
      </c>
    </row>
    <row r="33" spans="1:13" ht="15.6" x14ac:dyDescent="0.3">
      <c r="A33" s="532" t="s">
        <v>536</v>
      </c>
      <c r="B33" s="1"/>
      <c r="F33" s="531">
        <f>'Cost Analysis-Total Business'!$D$31</f>
        <v>28.8240625</v>
      </c>
    </row>
    <row r="34" spans="1:13" ht="15.6" x14ac:dyDescent="0.3">
      <c r="A34" s="350"/>
      <c r="B34" s="1"/>
      <c r="F34" s="535"/>
    </row>
    <row r="35" spans="1:13" ht="21" x14ac:dyDescent="0.5">
      <c r="A35" s="6" t="s">
        <v>25</v>
      </c>
      <c r="B35" s="6"/>
      <c r="C35" s="7">
        <f>C5-C32</f>
        <v>0</v>
      </c>
      <c r="D35" s="7"/>
    </row>
    <row r="36" spans="1:13" x14ac:dyDescent="0.3">
      <c r="D36"/>
      <c r="F36"/>
      <c r="J36" s="9"/>
      <c r="K36" s="9"/>
      <c r="L36" s="9"/>
      <c r="M36" s="9"/>
    </row>
    <row r="37" spans="1:13" ht="25.2" x14ac:dyDescent="0.6">
      <c r="A37" s="357" t="s">
        <v>350</v>
      </c>
      <c r="D37" s="20"/>
      <c r="E37"/>
      <c r="F37"/>
      <c r="J37" s="9"/>
      <c r="K37" s="9"/>
      <c r="L37" s="9"/>
      <c r="M37" s="9"/>
    </row>
    <row r="38" spans="1:13" ht="25.2" x14ac:dyDescent="0.6">
      <c r="A38" s="357" t="s">
        <v>351</v>
      </c>
      <c r="E38"/>
      <c r="F38"/>
      <c r="I38" s="31"/>
      <c r="J38" s="9"/>
      <c r="K38" s="9"/>
      <c r="L38" s="9"/>
      <c r="M38" s="9"/>
    </row>
    <row r="39" spans="1:13" ht="15.6" x14ac:dyDescent="0.3">
      <c r="D39" s="17"/>
      <c r="E39"/>
      <c r="F39"/>
      <c r="J39" s="21"/>
      <c r="K39" s="9"/>
      <c r="L39" s="9"/>
      <c r="M39" s="9"/>
    </row>
    <row r="40" spans="1:13" x14ac:dyDescent="0.3">
      <c r="E40"/>
      <c r="F40"/>
      <c r="J40" s="21"/>
      <c r="K40" s="9"/>
      <c r="L40" s="9"/>
      <c r="M40" s="9"/>
    </row>
    <row r="41" spans="1:13" x14ac:dyDescent="0.3">
      <c r="D41" s="20"/>
      <c r="E41"/>
      <c r="F41"/>
      <c r="J41" s="21"/>
      <c r="K41" s="9"/>
      <c r="L41" s="9"/>
      <c r="M41" s="9"/>
    </row>
    <row r="42" spans="1:13" x14ac:dyDescent="0.3">
      <c r="E42"/>
      <c r="F42"/>
      <c r="J42" s="21"/>
      <c r="K42" s="9"/>
      <c r="L42" s="9"/>
      <c r="M42" s="9"/>
    </row>
    <row r="43" spans="1:13" x14ac:dyDescent="0.3">
      <c r="D43" s="21"/>
      <c r="E43"/>
      <c r="F43"/>
      <c r="J43" s="21"/>
      <c r="K43" s="9"/>
      <c r="L43" s="9"/>
      <c r="M43" s="9"/>
    </row>
    <row r="44" spans="1:13" x14ac:dyDescent="0.3">
      <c r="E44"/>
      <c r="F44"/>
      <c r="J44" s="21"/>
      <c r="K44" s="9"/>
      <c r="L44" s="9"/>
      <c r="M44" s="9"/>
    </row>
    <row r="45" spans="1:13" ht="18.600000000000001" x14ac:dyDescent="0.45">
      <c r="D45" s="20"/>
      <c r="E45"/>
      <c r="F45"/>
      <c r="I45" s="5"/>
      <c r="J45" s="32"/>
      <c r="K45" s="9"/>
      <c r="L45" s="9"/>
      <c r="M45" s="9"/>
    </row>
    <row r="46" spans="1:13" x14ac:dyDescent="0.3">
      <c r="E46"/>
      <c r="F46"/>
      <c r="J46" s="9"/>
      <c r="K46" s="9"/>
      <c r="L46" s="9"/>
      <c r="M46" s="9"/>
    </row>
    <row r="47" spans="1:13" x14ac:dyDescent="0.3">
      <c r="D47" s="21"/>
      <c r="E47" s="1"/>
      <c r="F47"/>
      <c r="J47" s="9"/>
      <c r="K47" s="9"/>
      <c r="L47" s="9"/>
      <c r="M47" s="9"/>
    </row>
    <row r="48" spans="1:13" x14ac:dyDescent="0.3">
      <c r="E48"/>
      <c r="F48"/>
      <c r="J48" s="9"/>
      <c r="K48" s="9"/>
      <c r="L48" s="9"/>
      <c r="M48" s="9"/>
    </row>
    <row r="49" spans="1:13" x14ac:dyDescent="0.3">
      <c r="D49" s="20"/>
      <c r="E49"/>
      <c r="F49"/>
      <c r="J49" s="9"/>
      <c r="K49" s="9"/>
      <c r="L49" s="9"/>
      <c r="M49" s="9"/>
    </row>
    <row r="50" spans="1:13" x14ac:dyDescent="0.3">
      <c r="E50"/>
      <c r="F50"/>
      <c r="J50" s="9"/>
      <c r="K50" s="9"/>
      <c r="L50" s="9"/>
      <c r="M50" s="9"/>
    </row>
    <row r="51" spans="1:13" x14ac:dyDescent="0.3">
      <c r="D51" s="20"/>
      <c r="E51"/>
      <c r="F51"/>
      <c r="J51" s="9"/>
      <c r="K51" s="9"/>
      <c r="L51" s="9"/>
      <c r="M51" s="9"/>
    </row>
    <row r="52" spans="1:13" x14ac:dyDescent="0.3">
      <c r="E52"/>
      <c r="F52"/>
      <c r="J52" s="9"/>
      <c r="K52" s="9"/>
      <c r="L52" s="9"/>
      <c r="M52" s="9"/>
    </row>
    <row r="53" spans="1:13" x14ac:dyDescent="0.3">
      <c r="D53" s="22"/>
      <c r="E53"/>
      <c r="F53"/>
      <c r="J53" s="9"/>
      <c r="K53" s="9"/>
      <c r="L53" s="9"/>
      <c r="M53" s="9"/>
    </row>
    <row r="54" spans="1:13" x14ac:dyDescent="0.3">
      <c r="E54"/>
      <c r="F54"/>
      <c r="J54" s="9"/>
      <c r="K54" s="9"/>
      <c r="L54" s="9"/>
      <c r="M54" s="9"/>
    </row>
    <row r="55" spans="1:13" x14ac:dyDescent="0.3">
      <c r="E55"/>
      <c r="F55"/>
      <c r="J55" s="9"/>
      <c r="K55" s="9"/>
      <c r="L55" s="9"/>
      <c r="M55" s="9"/>
    </row>
    <row r="56" spans="1:13" x14ac:dyDescent="0.3">
      <c r="E56"/>
      <c r="F56"/>
      <c r="J56" s="9"/>
      <c r="K56" s="9"/>
      <c r="L56" s="9"/>
      <c r="M56" s="9"/>
    </row>
    <row r="57" spans="1:13" x14ac:dyDescent="0.3">
      <c r="A57" s="23"/>
      <c r="B57" s="23"/>
      <c r="D57" s="24"/>
      <c r="E57"/>
      <c r="F57"/>
      <c r="J57" s="9"/>
      <c r="K57" s="9"/>
      <c r="L57" s="9"/>
      <c r="M57" s="9"/>
    </row>
    <row r="58" spans="1:13" x14ac:dyDescent="0.3">
      <c r="E58"/>
      <c r="F58"/>
      <c r="J58" s="9"/>
      <c r="K58" s="9"/>
      <c r="L58" s="9"/>
      <c r="M58" s="9"/>
    </row>
    <row r="59" spans="1:13" x14ac:dyDescent="0.3">
      <c r="A59" s="23"/>
      <c r="B59" s="23"/>
      <c r="D59" s="25"/>
      <c r="E59" s="26"/>
      <c r="F59"/>
      <c r="J59" s="9"/>
      <c r="K59" s="9"/>
      <c r="L59" s="9"/>
      <c r="M59" s="9"/>
    </row>
    <row r="60" spans="1:13" x14ac:dyDescent="0.3">
      <c r="E60"/>
      <c r="F60"/>
      <c r="J60" s="9"/>
      <c r="K60" s="9"/>
      <c r="L60" s="9"/>
      <c r="M60" s="9"/>
    </row>
    <row r="61" spans="1:13" x14ac:dyDescent="0.3">
      <c r="D61" s="27"/>
      <c r="E61"/>
      <c r="F61"/>
      <c r="J61" s="9"/>
      <c r="K61" s="9"/>
      <c r="L61" s="9"/>
      <c r="M61" s="9"/>
    </row>
    <row r="62" spans="1:13" x14ac:dyDescent="0.3">
      <c r="E62"/>
      <c r="F62"/>
      <c r="J62" s="9"/>
      <c r="K62" s="9"/>
      <c r="L62" s="9"/>
      <c r="M62" s="9"/>
    </row>
    <row r="63" spans="1:13" ht="15.6" x14ac:dyDescent="0.3">
      <c r="A63" s="28"/>
      <c r="B63" s="28"/>
      <c r="D63" s="29"/>
      <c r="E63" s="30"/>
      <c r="F63"/>
      <c r="J63" s="9"/>
      <c r="K63" s="9"/>
      <c r="L63" s="9"/>
      <c r="M63" s="9"/>
    </row>
    <row r="64" spans="1:13" x14ac:dyDescent="0.3">
      <c r="E64"/>
      <c r="F64"/>
      <c r="J64" s="9"/>
      <c r="K64" s="9"/>
      <c r="L64" s="9"/>
      <c r="M64" s="9"/>
    </row>
    <row r="65" spans="4:13" x14ac:dyDescent="0.3">
      <c r="D65"/>
      <c r="E65"/>
      <c r="F65"/>
      <c r="J65" s="9"/>
      <c r="K65" s="9"/>
      <c r="L65" s="9"/>
      <c r="M65" s="9"/>
    </row>
    <row r="66" spans="4:13" x14ac:dyDescent="0.3">
      <c r="D66"/>
      <c r="E66"/>
      <c r="F66"/>
      <c r="J66" s="9"/>
      <c r="K66" s="9"/>
      <c r="L66" s="9"/>
      <c r="M66" s="9"/>
    </row>
    <row r="67" spans="4:13" x14ac:dyDescent="0.3">
      <c r="D67"/>
      <c r="F67"/>
      <c r="J67" s="9"/>
      <c r="K67" s="9"/>
      <c r="L67" s="9"/>
      <c r="M67" s="9"/>
    </row>
  </sheetData>
  <pageMargins left="0.45" right="0.4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50"/>
  <sheetViews>
    <sheetView topLeftCell="A19" zoomScaleNormal="100" workbookViewId="0">
      <selection activeCell="B19" sqref="B19"/>
    </sheetView>
  </sheetViews>
  <sheetFormatPr defaultRowHeight="14.4" x14ac:dyDescent="0.3"/>
  <cols>
    <col min="1" max="1" width="58" customWidth="1"/>
    <col min="2" max="2" width="45.6640625" customWidth="1"/>
    <col min="3" max="3" width="17" customWidth="1"/>
  </cols>
  <sheetData>
    <row r="1" spans="1:3" ht="25.8" x14ac:dyDescent="0.5">
      <c r="A1" s="307" t="s">
        <v>291</v>
      </c>
    </row>
    <row r="2" spans="1:3" ht="15.6" x14ac:dyDescent="0.3">
      <c r="A2" s="349" t="s">
        <v>292</v>
      </c>
    </row>
    <row r="3" spans="1:3" ht="15.6" x14ac:dyDescent="0.3">
      <c r="A3" s="349" t="s">
        <v>293</v>
      </c>
    </row>
    <row r="4" spans="1:3" ht="15.6" x14ac:dyDescent="0.3">
      <c r="A4" s="349" t="s">
        <v>294</v>
      </c>
    </row>
    <row r="5" spans="1:3" ht="15.6" x14ac:dyDescent="0.3">
      <c r="A5" s="349" t="s">
        <v>295</v>
      </c>
    </row>
    <row r="6" spans="1:3" x14ac:dyDescent="0.3">
      <c r="A6" s="305"/>
    </row>
    <row r="7" spans="1:3" ht="18" x14ac:dyDescent="0.35">
      <c r="A7" s="306" t="s">
        <v>296</v>
      </c>
      <c r="B7" s="306" t="s">
        <v>529</v>
      </c>
      <c r="C7" s="306" t="s">
        <v>530</v>
      </c>
    </row>
    <row r="8" spans="1:3" x14ac:dyDescent="0.3">
      <c r="A8" s="281" t="s">
        <v>298</v>
      </c>
      <c r="B8" s="338">
        <v>200</v>
      </c>
    </row>
    <row r="9" spans="1:3" x14ac:dyDescent="0.3">
      <c r="A9" s="281"/>
      <c r="B9" s="338"/>
    </row>
    <row r="10" spans="1:3" x14ac:dyDescent="0.3">
      <c r="A10" s="281"/>
      <c r="B10" s="338"/>
    </row>
    <row r="11" spans="1:3" x14ac:dyDescent="0.3">
      <c r="A11" s="281"/>
      <c r="B11" s="338"/>
    </row>
    <row r="12" spans="1:3" ht="18" x14ac:dyDescent="0.35">
      <c r="A12" s="306" t="s">
        <v>297</v>
      </c>
      <c r="B12" s="339">
        <f>SUM(B8:B11)</f>
        <v>200</v>
      </c>
      <c r="C12" s="339">
        <f>B12*12</f>
        <v>2400</v>
      </c>
    </row>
    <row r="13" spans="1:3" x14ac:dyDescent="0.3">
      <c r="B13" s="340"/>
    </row>
    <row r="14" spans="1:3" ht="18" x14ac:dyDescent="0.35">
      <c r="A14" s="306" t="s">
        <v>301</v>
      </c>
      <c r="B14" s="340"/>
    </row>
    <row r="15" spans="1:3" x14ac:dyDescent="0.3">
      <c r="A15" s="281" t="s">
        <v>303</v>
      </c>
      <c r="B15" s="338">
        <v>50</v>
      </c>
    </row>
    <row r="16" spans="1:3" x14ac:dyDescent="0.3">
      <c r="A16" s="281"/>
      <c r="B16" s="338"/>
    </row>
    <row r="17" spans="1:3" x14ac:dyDescent="0.3">
      <c r="A17" s="281"/>
      <c r="B17" s="338"/>
    </row>
    <row r="18" spans="1:3" x14ac:dyDescent="0.3">
      <c r="A18" s="281"/>
      <c r="B18" s="338"/>
    </row>
    <row r="19" spans="1:3" ht="18" x14ac:dyDescent="0.35">
      <c r="A19" s="306" t="s">
        <v>300</v>
      </c>
      <c r="B19" s="341">
        <f>SUM(B15:B18)</f>
        <v>50</v>
      </c>
      <c r="C19" s="339">
        <f>B19*12</f>
        <v>600</v>
      </c>
    </row>
    <row r="20" spans="1:3" x14ac:dyDescent="0.3">
      <c r="B20" s="340"/>
    </row>
    <row r="21" spans="1:3" ht="18" x14ac:dyDescent="0.35">
      <c r="A21" s="306" t="s">
        <v>299</v>
      </c>
      <c r="B21" s="340"/>
    </row>
    <row r="22" spans="1:3" x14ac:dyDescent="0.3">
      <c r="A22" s="281" t="s">
        <v>304</v>
      </c>
      <c r="B22" s="338">
        <v>129</v>
      </c>
    </row>
    <row r="23" spans="1:3" x14ac:dyDescent="0.3">
      <c r="A23" s="281"/>
      <c r="B23" s="338"/>
    </row>
    <row r="24" spans="1:3" x14ac:dyDescent="0.3">
      <c r="A24" s="281"/>
      <c r="B24" s="338"/>
    </row>
    <row r="25" spans="1:3" x14ac:dyDescent="0.3">
      <c r="A25" s="281"/>
      <c r="B25" s="338"/>
    </row>
    <row r="26" spans="1:3" ht="18" x14ac:dyDescent="0.35">
      <c r="A26" s="306" t="s">
        <v>302</v>
      </c>
      <c r="B26" s="341">
        <f>SUM(B22:B25)</f>
        <v>129</v>
      </c>
      <c r="C26" s="339">
        <f>B26*12</f>
        <v>1548</v>
      </c>
    </row>
    <row r="27" spans="1:3" x14ac:dyDescent="0.3">
      <c r="B27" s="169"/>
    </row>
    <row r="28" spans="1:3" ht="18" x14ac:dyDescent="0.35">
      <c r="A28" s="306" t="s">
        <v>163</v>
      </c>
      <c r="B28" s="169"/>
    </row>
    <row r="29" spans="1:3" x14ac:dyDescent="0.3">
      <c r="A29" s="281" t="s">
        <v>306</v>
      </c>
      <c r="B29" s="338">
        <v>0</v>
      </c>
    </row>
    <row r="30" spans="1:3" x14ac:dyDescent="0.3">
      <c r="A30" s="281"/>
      <c r="B30" s="338"/>
    </row>
    <row r="31" spans="1:3" x14ac:dyDescent="0.3">
      <c r="A31" s="281"/>
      <c r="B31" s="338"/>
    </row>
    <row r="32" spans="1:3" ht="18" x14ac:dyDescent="0.35">
      <c r="A32" s="281"/>
      <c r="B32" s="342"/>
    </row>
    <row r="33" spans="1:3" ht="18" x14ac:dyDescent="0.35">
      <c r="A33" s="306" t="s">
        <v>305</v>
      </c>
      <c r="B33" s="341">
        <f>SUM(B29:B32)</f>
        <v>0</v>
      </c>
      <c r="C33" s="339">
        <f>B33*12</f>
        <v>0</v>
      </c>
    </row>
    <row r="34" spans="1:3" x14ac:dyDescent="0.3">
      <c r="B34" s="169"/>
    </row>
    <row r="35" spans="1:3" ht="18" x14ac:dyDescent="0.35">
      <c r="A35" s="306" t="s">
        <v>309</v>
      </c>
      <c r="B35" s="169"/>
    </row>
    <row r="36" spans="1:3" x14ac:dyDescent="0.3">
      <c r="A36" s="281" t="s">
        <v>307</v>
      </c>
      <c r="B36" s="338">
        <v>0</v>
      </c>
    </row>
    <row r="37" spans="1:3" x14ac:dyDescent="0.3">
      <c r="A37" s="281"/>
      <c r="B37" s="338"/>
    </row>
    <row r="38" spans="1:3" x14ac:dyDescent="0.3">
      <c r="A38" s="281"/>
      <c r="B38" s="338"/>
    </row>
    <row r="39" spans="1:3" ht="18" x14ac:dyDescent="0.35">
      <c r="A39" s="306" t="s">
        <v>308</v>
      </c>
      <c r="B39" s="341">
        <f>SUM(B36:B38)</f>
        <v>0</v>
      </c>
      <c r="C39" s="339">
        <f>B39*12</f>
        <v>0</v>
      </c>
    </row>
    <row r="40" spans="1:3" x14ac:dyDescent="0.3">
      <c r="B40" s="169"/>
    </row>
    <row r="41" spans="1:3" ht="18" x14ac:dyDescent="0.35">
      <c r="A41" s="306" t="s">
        <v>310</v>
      </c>
      <c r="B41" s="169"/>
    </row>
    <row r="42" spans="1:3" x14ac:dyDescent="0.3">
      <c r="A42" s="281" t="s">
        <v>311</v>
      </c>
      <c r="B42" s="338">
        <v>0</v>
      </c>
    </row>
    <row r="43" spans="1:3" x14ac:dyDescent="0.3">
      <c r="A43" s="281" t="s">
        <v>312</v>
      </c>
      <c r="B43" s="338">
        <v>0</v>
      </c>
    </row>
    <row r="44" spans="1:3" x14ac:dyDescent="0.3">
      <c r="A44" s="281"/>
      <c r="B44" s="338"/>
    </row>
    <row r="45" spans="1:3" ht="18" x14ac:dyDescent="0.35">
      <c r="A45" s="306" t="s">
        <v>333</v>
      </c>
      <c r="B45" s="341">
        <f>SUM(B42:B44)</f>
        <v>0</v>
      </c>
      <c r="C45" s="339">
        <f>B45*12</f>
        <v>0</v>
      </c>
    </row>
    <row r="47" spans="1:3" ht="23.4" x14ac:dyDescent="0.45">
      <c r="A47" s="336" t="s">
        <v>291</v>
      </c>
      <c r="B47" s="337">
        <f>B12+B19+B26+B33+B39+B45</f>
        <v>379</v>
      </c>
      <c r="C47" s="337">
        <f>C12+C19+C26+C33+C39+C45</f>
        <v>4548</v>
      </c>
    </row>
    <row r="49" spans="1:1" ht="25.2" x14ac:dyDescent="0.6">
      <c r="A49" s="357" t="s">
        <v>350</v>
      </c>
    </row>
    <row r="50" spans="1:1" ht="25.2" x14ac:dyDescent="0.6">
      <c r="A50" s="357" t="s">
        <v>351</v>
      </c>
    </row>
  </sheetData>
  <pageMargins left="0.7" right="0.7" top="0.75" bottom="0.75" header="0.3" footer="0.3"/>
  <pageSetup scale="8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V67"/>
  <sheetViews>
    <sheetView workbookViewId="0">
      <selection activeCell="A33" sqref="A33:F33"/>
    </sheetView>
  </sheetViews>
  <sheetFormatPr defaultRowHeight="14.4" x14ac:dyDescent="0.3"/>
  <cols>
    <col min="1" max="1" width="42.33203125" customWidth="1"/>
    <col min="2" max="2" width="24.44140625" customWidth="1"/>
    <col min="3" max="3" width="28.33203125" style="9" bestFit="1" customWidth="1"/>
    <col min="4" max="4" width="12.88671875" style="9" customWidth="1"/>
    <col min="5" max="5" width="10.33203125" style="9" bestFit="1" customWidth="1"/>
    <col min="6" max="6" width="16" style="9" bestFit="1" customWidth="1"/>
    <col min="7" max="7" width="16" customWidth="1"/>
  </cols>
  <sheetData>
    <row r="1" spans="1:256" ht="18.600000000000001" x14ac:dyDescent="0.45">
      <c r="A1" s="5" t="s">
        <v>30</v>
      </c>
      <c r="B1" s="5"/>
    </row>
    <row r="2" spans="1:256" ht="15.6" x14ac:dyDescent="0.3">
      <c r="A2" s="2" t="s">
        <v>34</v>
      </c>
      <c r="B2" s="2"/>
    </row>
    <row r="3" spans="1:256" ht="15.6" x14ac:dyDescent="0.3">
      <c r="A3" s="16" t="s">
        <v>33</v>
      </c>
      <c r="B3" s="16"/>
    </row>
    <row r="5" spans="1:256" ht="18.600000000000001" x14ac:dyDescent="0.45">
      <c r="A5" s="5" t="s">
        <v>32</v>
      </c>
      <c r="B5" s="5"/>
      <c r="C5" s="389">
        <f>'Income-Departments'!$K$17</f>
        <v>0</v>
      </c>
      <c r="D5" s="10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</row>
    <row r="6" spans="1:256" ht="17.399999999999999" x14ac:dyDescent="0.45">
      <c r="A6" s="277" t="s">
        <v>255</v>
      </c>
      <c r="C6" s="390">
        <v>0</v>
      </c>
      <c r="D6" s="164">
        <v>0</v>
      </c>
    </row>
    <row r="7" spans="1:256" ht="18.600000000000001" x14ac:dyDescent="0.45">
      <c r="A7" s="4" t="s">
        <v>26</v>
      </c>
      <c r="B7" s="4"/>
      <c r="C7" s="11"/>
      <c r="D7" s="11"/>
      <c r="E7" s="11"/>
      <c r="F7" s="11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ht="18.600000000000001" x14ac:dyDescent="0.45">
      <c r="A8" s="3" t="s">
        <v>0</v>
      </c>
      <c r="B8" s="3" t="s">
        <v>251</v>
      </c>
      <c r="C8" s="8" t="s">
        <v>252</v>
      </c>
      <c r="D8" s="8" t="s">
        <v>31</v>
      </c>
      <c r="E8" s="8" t="s">
        <v>29</v>
      </c>
      <c r="F8" s="8" t="s">
        <v>2</v>
      </c>
      <c r="G8" s="3" t="s">
        <v>35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x14ac:dyDescent="0.3">
      <c r="A9" s="14" t="s">
        <v>3</v>
      </c>
      <c r="B9" s="358">
        <f>'Equipment-Departments'!$B$47</f>
        <v>379</v>
      </c>
      <c r="C9" s="12">
        <f>'Equipment-Departments'!$B$39</f>
        <v>0</v>
      </c>
      <c r="D9" s="12">
        <f>C9/4</f>
        <v>0</v>
      </c>
      <c r="E9" s="12">
        <f>D9/5</f>
        <v>0</v>
      </c>
      <c r="F9" s="12">
        <f>E9/8</f>
        <v>0</v>
      </c>
      <c r="G9" s="18">
        <f>C9*12</f>
        <v>0</v>
      </c>
    </row>
    <row r="10" spans="1:256" x14ac:dyDescent="0.3">
      <c r="A10" s="14" t="s">
        <v>4</v>
      </c>
      <c r="B10" s="358">
        <f>'Company Payroll'!$D$49</f>
        <v>1599.9999999999995</v>
      </c>
      <c r="C10" s="12">
        <f>'Company Payroll'!$D$39</f>
        <v>0</v>
      </c>
      <c r="D10" s="12">
        <f t="shared" ref="D10:D31" si="0">C10/4</f>
        <v>0</v>
      </c>
      <c r="E10" s="12">
        <f t="shared" ref="E10:E31" si="1">D10/5</f>
        <v>0</v>
      </c>
      <c r="F10" s="12">
        <f t="shared" ref="F10:F31" si="2">E10/8</f>
        <v>0</v>
      </c>
      <c r="G10" s="18">
        <f t="shared" ref="G10:G31" si="3">C10*12</f>
        <v>0</v>
      </c>
    </row>
    <row r="11" spans="1:256" x14ac:dyDescent="0.3">
      <c r="A11" s="14" t="s">
        <v>5</v>
      </c>
      <c r="B11" s="358">
        <f>'Company Payroll'!$E$49</f>
        <v>479.99999999999994</v>
      </c>
      <c r="C11" s="12">
        <f>'Company Payroll'!$E$39</f>
        <v>0</v>
      </c>
      <c r="D11" s="12">
        <f t="shared" si="0"/>
        <v>0</v>
      </c>
      <c r="E11" s="12">
        <f t="shared" si="1"/>
        <v>0</v>
      </c>
      <c r="F11" s="12">
        <f t="shared" si="2"/>
        <v>0</v>
      </c>
      <c r="G11" s="18">
        <f t="shared" si="3"/>
        <v>0</v>
      </c>
    </row>
    <row r="12" spans="1:256" x14ac:dyDescent="0.3">
      <c r="A12" s="14" t="s">
        <v>6</v>
      </c>
      <c r="B12" s="358">
        <f>'Cost Analysis-Total Business'!$B$9</f>
        <v>95</v>
      </c>
      <c r="C12" s="12">
        <f t="shared" ref="C12:C31" si="4">B12*C$6</f>
        <v>0</v>
      </c>
      <c r="D12" s="12">
        <f t="shared" si="0"/>
        <v>0</v>
      </c>
      <c r="E12" s="12">
        <f t="shared" si="1"/>
        <v>0</v>
      </c>
      <c r="F12" s="12">
        <f t="shared" si="2"/>
        <v>0</v>
      </c>
      <c r="G12" s="18">
        <f t="shared" si="3"/>
        <v>0</v>
      </c>
    </row>
    <row r="13" spans="1:256" x14ac:dyDescent="0.3">
      <c r="A13" s="14" t="s">
        <v>7</v>
      </c>
      <c r="B13" s="358">
        <f>'Cost Analysis-Total Business'!$B$10</f>
        <v>99</v>
      </c>
      <c r="C13" s="12">
        <f t="shared" si="4"/>
        <v>0</v>
      </c>
      <c r="D13" s="12">
        <f t="shared" si="0"/>
        <v>0</v>
      </c>
      <c r="E13" s="12">
        <f t="shared" si="1"/>
        <v>0</v>
      </c>
      <c r="F13" s="12">
        <f t="shared" si="2"/>
        <v>0</v>
      </c>
      <c r="G13" s="18">
        <f t="shared" si="3"/>
        <v>0</v>
      </c>
    </row>
    <row r="14" spans="1:256" x14ac:dyDescent="0.3">
      <c r="A14" s="14" t="s">
        <v>8</v>
      </c>
      <c r="B14" s="358">
        <f>'Cost Analysis-Total Business'!$B$11</f>
        <v>400</v>
      </c>
      <c r="C14" s="12">
        <f t="shared" si="4"/>
        <v>0</v>
      </c>
      <c r="D14" s="12">
        <f t="shared" si="0"/>
        <v>0</v>
      </c>
      <c r="E14" s="12">
        <f t="shared" si="1"/>
        <v>0</v>
      </c>
      <c r="F14" s="12">
        <f t="shared" si="2"/>
        <v>0</v>
      </c>
      <c r="G14" s="18">
        <f t="shared" si="3"/>
        <v>0</v>
      </c>
    </row>
    <row r="15" spans="1:256" x14ac:dyDescent="0.3">
      <c r="A15" s="14" t="s">
        <v>9</v>
      </c>
      <c r="B15" s="358">
        <f>'Cost Analysis-Total Business'!$B$12</f>
        <v>125</v>
      </c>
      <c r="C15" s="12">
        <f t="shared" si="4"/>
        <v>0</v>
      </c>
      <c r="D15" s="12">
        <f t="shared" si="0"/>
        <v>0</v>
      </c>
      <c r="E15" s="12">
        <f t="shared" si="1"/>
        <v>0</v>
      </c>
      <c r="F15" s="12">
        <f t="shared" si="2"/>
        <v>0</v>
      </c>
      <c r="G15" s="18">
        <f t="shared" si="3"/>
        <v>0</v>
      </c>
    </row>
    <row r="16" spans="1:256" x14ac:dyDescent="0.3">
      <c r="A16" s="14" t="s">
        <v>10</v>
      </c>
      <c r="B16" s="358">
        <f>'Cost Analysis-Total Business'!$B$13</f>
        <v>85</v>
      </c>
      <c r="C16" s="12">
        <f t="shared" si="4"/>
        <v>0</v>
      </c>
      <c r="D16" s="12">
        <f t="shared" si="0"/>
        <v>0</v>
      </c>
      <c r="E16" s="12">
        <f t="shared" si="1"/>
        <v>0</v>
      </c>
      <c r="F16" s="12">
        <f t="shared" si="2"/>
        <v>0</v>
      </c>
      <c r="G16" s="18">
        <f t="shared" si="3"/>
        <v>0</v>
      </c>
    </row>
    <row r="17" spans="1:7" x14ac:dyDescent="0.3">
      <c r="A17" s="14" t="s">
        <v>11</v>
      </c>
      <c r="B17" s="358">
        <f>'Cost Analysis-Total Business'!$B$14</f>
        <v>25</v>
      </c>
      <c r="C17" s="12">
        <f t="shared" si="4"/>
        <v>0</v>
      </c>
      <c r="D17" s="12">
        <f t="shared" si="0"/>
        <v>0</v>
      </c>
      <c r="E17" s="12">
        <f t="shared" si="1"/>
        <v>0</v>
      </c>
      <c r="F17" s="12">
        <f t="shared" si="2"/>
        <v>0</v>
      </c>
      <c r="G17" s="18">
        <f t="shared" si="3"/>
        <v>0</v>
      </c>
    </row>
    <row r="18" spans="1:7" x14ac:dyDescent="0.3">
      <c r="A18" s="14" t="s">
        <v>12</v>
      </c>
      <c r="B18" s="358">
        <f>'Cost Analysis-Total Business'!$B$15</f>
        <v>250</v>
      </c>
      <c r="C18" s="280">
        <f t="shared" si="4"/>
        <v>0</v>
      </c>
      <c r="D18" s="12">
        <f t="shared" si="0"/>
        <v>0</v>
      </c>
      <c r="E18" s="12">
        <f t="shared" si="1"/>
        <v>0</v>
      </c>
      <c r="F18" s="12">
        <f t="shared" si="2"/>
        <v>0</v>
      </c>
      <c r="G18" s="18">
        <f t="shared" si="3"/>
        <v>0</v>
      </c>
    </row>
    <row r="19" spans="1:7" x14ac:dyDescent="0.3">
      <c r="A19" s="14" t="s">
        <v>13</v>
      </c>
      <c r="B19" s="358">
        <f>'Cost Analysis-Total Business'!$B$16</f>
        <v>50</v>
      </c>
      <c r="C19" s="12">
        <f t="shared" si="4"/>
        <v>0</v>
      </c>
      <c r="D19" s="12">
        <f t="shared" si="0"/>
        <v>0</v>
      </c>
      <c r="E19" s="12">
        <f t="shared" si="1"/>
        <v>0</v>
      </c>
      <c r="F19" s="12">
        <f t="shared" si="2"/>
        <v>0</v>
      </c>
      <c r="G19" s="18">
        <f t="shared" si="3"/>
        <v>0</v>
      </c>
    </row>
    <row r="20" spans="1:7" x14ac:dyDescent="0.3">
      <c r="A20" s="14" t="s">
        <v>14</v>
      </c>
      <c r="B20" s="358">
        <f>'Cost Analysis-Total Business'!$B$17</f>
        <v>75</v>
      </c>
      <c r="C20" s="12">
        <f t="shared" si="4"/>
        <v>0</v>
      </c>
      <c r="D20" s="12">
        <f t="shared" si="0"/>
        <v>0</v>
      </c>
      <c r="E20" s="12">
        <f t="shared" si="1"/>
        <v>0</v>
      </c>
      <c r="F20" s="12">
        <f t="shared" si="2"/>
        <v>0</v>
      </c>
      <c r="G20" s="18">
        <f t="shared" si="3"/>
        <v>0</v>
      </c>
    </row>
    <row r="21" spans="1:7" x14ac:dyDescent="0.3">
      <c r="A21" s="14" t="s">
        <v>15</v>
      </c>
      <c r="B21" s="358">
        <f>'Cost Analysis-Total Business'!$B$18</f>
        <v>225</v>
      </c>
      <c r="C21" s="12">
        <f t="shared" si="4"/>
        <v>0</v>
      </c>
      <c r="D21" s="12">
        <f t="shared" si="0"/>
        <v>0</v>
      </c>
      <c r="E21" s="12">
        <f t="shared" si="1"/>
        <v>0</v>
      </c>
      <c r="F21" s="12">
        <f t="shared" si="2"/>
        <v>0</v>
      </c>
      <c r="G21" s="18">
        <f t="shared" si="3"/>
        <v>0</v>
      </c>
    </row>
    <row r="22" spans="1:7" x14ac:dyDescent="0.3">
      <c r="A22" s="14" t="s">
        <v>16</v>
      </c>
      <c r="B22" s="358">
        <f>'Cost Analysis-Total Business'!$B$19</f>
        <v>50</v>
      </c>
      <c r="C22" s="12">
        <f t="shared" si="4"/>
        <v>0</v>
      </c>
      <c r="D22" s="12">
        <f t="shared" si="0"/>
        <v>0</v>
      </c>
      <c r="E22" s="12">
        <f t="shared" si="1"/>
        <v>0</v>
      </c>
      <c r="F22" s="12">
        <f t="shared" si="2"/>
        <v>0</v>
      </c>
      <c r="G22" s="18">
        <f t="shared" si="3"/>
        <v>0</v>
      </c>
    </row>
    <row r="23" spans="1:7" x14ac:dyDescent="0.3">
      <c r="A23" s="14" t="s">
        <v>17</v>
      </c>
      <c r="B23" s="358">
        <f>'Cost Analysis-Total Business'!$B$20</f>
        <v>50</v>
      </c>
      <c r="C23" s="12">
        <f t="shared" si="4"/>
        <v>0</v>
      </c>
      <c r="D23" s="12">
        <f t="shared" si="0"/>
        <v>0</v>
      </c>
      <c r="E23" s="12">
        <f t="shared" si="1"/>
        <v>0</v>
      </c>
      <c r="F23" s="12">
        <f t="shared" si="2"/>
        <v>0</v>
      </c>
      <c r="G23" s="18">
        <f t="shared" si="3"/>
        <v>0</v>
      </c>
    </row>
    <row r="24" spans="1:7" x14ac:dyDescent="0.3">
      <c r="A24" s="14" t="s">
        <v>18</v>
      </c>
      <c r="B24" s="358">
        <f>'Cost Analysis-Total Business'!$B$21</f>
        <v>50</v>
      </c>
      <c r="C24" s="12">
        <f t="shared" si="4"/>
        <v>0</v>
      </c>
      <c r="D24" s="12">
        <f t="shared" si="0"/>
        <v>0</v>
      </c>
      <c r="E24" s="12">
        <f t="shared" si="1"/>
        <v>0</v>
      </c>
      <c r="F24" s="12">
        <f t="shared" si="2"/>
        <v>0</v>
      </c>
      <c r="G24" s="18">
        <f t="shared" si="3"/>
        <v>0</v>
      </c>
    </row>
    <row r="25" spans="1:7" x14ac:dyDescent="0.3">
      <c r="A25" s="14" t="s">
        <v>19</v>
      </c>
      <c r="B25" s="358">
        <f>'Cost Analysis-Total Business'!$B$22</f>
        <v>35</v>
      </c>
      <c r="C25" s="12">
        <f t="shared" si="4"/>
        <v>0</v>
      </c>
      <c r="D25" s="12">
        <f t="shared" si="0"/>
        <v>0</v>
      </c>
      <c r="E25" s="12">
        <f t="shared" si="1"/>
        <v>0</v>
      </c>
      <c r="F25" s="12">
        <f t="shared" si="2"/>
        <v>0</v>
      </c>
      <c r="G25" s="18">
        <f t="shared" si="3"/>
        <v>0</v>
      </c>
    </row>
    <row r="26" spans="1:7" x14ac:dyDescent="0.3">
      <c r="A26" s="14" t="s">
        <v>27</v>
      </c>
      <c r="B26" s="358">
        <f>'Cost Analysis-Total Business'!$B$23</f>
        <v>49.95</v>
      </c>
      <c r="C26" s="12">
        <f t="shared" si="4"/>
        <v>0</v>
      </c>
      <c r="D26" s="12">
        <f t="shared" si="0"/>
        <v>0</v>
      </c>
      <c r="E26" s="12">
        <f t="shared" si="1"/>
        <v>0</v>
      </c>
      <c r="F26" s="12">
        <f t="shared" si="2"/>
        <v>0</v>
      </c>
      <c r="G26" s="18">
        <f t="shared" si="3"/>
        <v>0</v>
      </c>
    </row>
    <row r="27" spans="1:7" x14ac:dyDescent="0.3">
      <c r="A27" s="14" t="s">
        <v>28</v>
      </c>
      <c r="B27" s="358">
        <f>'Cost Analysis-Total Business'!$B$24</f>
        <v>199.95</v>
      </c>
      <c r="C27" s="12">
        <f t="shared" si="4"/>
        <v>0</v>
      </c>
      <c r="D27" s="12">
        <f t="shared" si="0"/>
        <v>0</v>
      </c>
      <c r="E27" s="12">
        <f t="shared" si="1"/>
        <v>0</v>
      </c>
      <c r="F27" s="12">
        <f t="shared" si="2"/>
        <v>0</v>
      </c>
      <c r="G27" s="18">
        <f t="shared" si="3"/>
        <v>0</v>
      </c>
    </row>
    <row r="28" spans="1:7" x14ac:dyDescent="0.3">
      <c r="A28" s="14" t="s">
        <v>20</v>
      </c>
      <c r="B28" s="358">
        <f>'Cost Analysis-Total Business'!$B$25</f>
        <v>79</v>
      </c>
      <c r="C28" s="12">
        <f t="shared" si="4"/>
        <v>0</v>
      </c>
      <c r="D28" s="12">
        <f t="shared" si="0"/>
        <v>0</v>
      </c>
      <c r="E28" s="12">
        <f t="shared" si="1"/>
        <v>0</v>
      </c>
      <c r="F28" s="12">
        <f t="shared" si="2"/>
        <v>0</v>
      </c>
      <c r="G28" s="18">
        <f t="shared" si="3"/>
        <v>0</v>
      </c>
    </row>
    <row r="29" spans="1:7" x14ac:dyDescent="0.3">
      <c r="A29" s="14" t="s">
        <v>21</v>
      </c>
      <c r="B29" s="358">
        <f>'Cost Analysis-Total Business'!$B$26</f>
        <v>60</v>
      </c>
      <c r="C29" s="12">
        <f t="shared" si="4"/>
        <v>0</v>
      </c>
      <c r="D29" s="12">
        <f t="shared" si="0"/>
        <v>0</v>
      </c>
      <c r="E29" s="12">
        <f t="shared" si="1"/>
        <v>0</v>
      </c>
      <c r="F29" s="12">
        <f t="shared" si="2"/>
        <v>0</v>
      </c>
      <c r="G29" s="18">
        <f t="shared" si="3"/>
        <v>0</v>
      </c>
    </row>
    <row r="30" spans="1:7" x14ac:dyDescent="0.3">
      <c r="A30" s="14" t="s">
        <v>22</v>
      </c>
      <c r="B30" s="358">
        <f>'Cost Analysis-Total Business'!$B$27</f>
        <v>124.95</v>
      </c>
      <c r="C30" s="12">
        <f t="shared" si="4"/>
        <v>0</v>
      </c>
      <c r="D30" s="12">
        <f t="shared" si="0"/>
        <v>0</v>
      </c>
      <c r="E30" s="12">
        <f t="shared" si="1"/>
        <v>0</v>
      </c>
      <c r="F30" s="12">
        <f t="shared" si="2"/>
        <v>0</v>
      </c>
      <c r="G30" s="18">
        <f t="shared" si="3"/>
        <v>0</v>
      </c>
    </row>
    <row r="31" spans="1:7" x14ac:dyDescent="0.3">
      <c r="A31" s="14" t="s">
        <v>23</v>
      </c>
      <c r="B31" s="358">
        <f>'Cost Analysis-Total Business'!$B$28</f>
        <v>25</v>
      </c>
      <c r="C31" s="12">
        <f t="shared" si="4"/>
        <v>0</v>
      </c>
      <c r="D31" s="12">
        <f t="shared" si="0"/>
        <v>0</v>
      </c>
      <c r="E31" s="12">
        <f t="shared" si="1"/>
        <v>0</v>
      </c>
      <c r="F31" s="12">
        <f t="shared" si="2"/>
        <v>0</v>
      </c>
      <c r="G31" s="18">
        <f t="shared" si="3"/>
        <v>0</v>
      </c>
    </row>
    <row r="32" spans="1:7" s="1" customFormat="1" ht="15.6" x14ac:dyDescent="0.3">
      <c r="A32" s="15" t="s">
        <v>24</v>
      </c>
      <c r="B32" s="13">
        <f t="shared" ref="B32:G32" si="5">SUM(B9:B31)</f>
        <v>4611.8499999999995</v>
      </c>
      <c r="C32" s="13">
        <f t="shared" si="5"/>
        <v>0</v>
      </c>
      <c r="D32" s="13">
        <f t="shared" si="5"/>
        <v>0</v>
      </c>
      <c r="E32" s="13">
        <f t="shared" si="5"/>
        <v>0</v>
      </c>
      <c r="F32" s="13">
        <f t="shared" si="5"/>
        <v>0</v>
      </c>
      <c r="G32" s="19">
        <f t="shared" si="5"/>
        <v>0</v>
      </c>
    </row>
    <row r="33" spans="1:13" ht="15.6" x14ac:dyDescent="0.3">
      <c r="A33" s="532" t="s">
        <v>536</v>
      </c>
      <c r="B33" s="1"/>
      <c r="F33" s="531">
        <f>'Cost Analysis-Total Business'!$D$31</f>
        <v>28.8240625</v>
      </c>
    </row>
    <row r="34" spans="1:13" ht="15.6" x14ac:dyDescent="0.3">
      <c r="A34" s="532"/>
      <c r="B34" s="1"/>
      <c r="F34" s="531"/>
    </row>
    <row r="35" spans="1:13" ht="21" x14ac:dyDescent="0.5">
      <c r="A35" s="6" t="s">
        <v>25</v>
      </c>
      <c r="B35" s="6"/>
      <c r="C35" s="7">
        <f>C5-C32</f>
        <v>0</v>
      </c>
      <c r="D35" s="7"/>
      <c r="J35" s="9"/>
      <c r="K35" s="9"/>
      <c r="L35" s="9"/>
      <c r="M35" s="9"/>
    </row>
    <row r="36" spans="1:13" x14ac:dyDescent="0.3">
      <c r="D36"/>
      <c r="F36"/>
      <c r="J36" s="9"/>
      <c r="K36" s="9"/>
      <c r="L36" s="9"/>
      <c r="M36" s="9"/>
    </row>
    <row r="37" spans="1:13" ht="25.2" x14ac:dyDescent="0.6">
      <c r="A37" s="357" t="s">
        <v>350</v>
      </c>
      <c r="D37" s="20"/>
      <c r="E37"/>
      <c r="F37"/>
      <c r="I37" s="31"/>
      <c r="J37" s="9"/>
      <c r="K37" s="9"/>
      <c r="L37" s="9"/>
      <c r="M37" s="9"/>
    </row>
    <row r="38" spans="1:13" ht="25.2" x14ac:dyDescent="0.6">
      <c r="A38" s="357" t="s">
        <v>351</v>
      </c>
      <c r="E38"/>
      <c r="F38"/>
      <c r="J38" s="21"/>
      <c r="K38" s="9"/>
      <c r="L38" s="9"/>
      <c r="M38" s="9"/>
    </row>
    <row r="39" spans="1:13" ht="15.6" x14ac:dyDescent="0.3">
      <c r="D39" s="17"/>
      <c r="E39"/>
      <c r="F39"/>
      <c r="J39" s="21"/>
      <c r="K39" s="9"/>
      <c r="L39" s="9"/>
      <c r="M39" s="9"/>
    </row>
    <row r="40" spans="1:13" x14ac:dyDescent="0.3">
      <c r="E40"/>
      <c r="F40"/>
      <c r="J40" s="21"/>
      <c r="K40" s="9"/>
      <c r="L40" s="9"/>
      <c r="M40" s="9"/>
    </row>
    <row r="41" spans="1:13" x14ac:dyDescent="0.3">
      <c r="D41" s="20"/>
      <c r="E41"/>
      <c r="F41"/>
      <c r="J41" s="21"/>
      <c r="K41" s="9"/>
      <c r="L41" s="9"/>
      <c r="M41" s="9"/>
    </row>
    <row r="42" spans="1:13" x14ac:dyDescent="0.3">
      <c r="E42"/>
      <c r="F42"/>
      <c r="J42" s="21"/>
      <c r="K42" s="9"/>
      <c r="L42" s="9"/>
      <c r="M42" s="9"/>
    </row>
    <row r="43" spans="1:13" x14ac:dyDescent="0.3">
      <c r="D43" s="21"/>
      <c r="E43"/>
      <c r="F43"/>
      <c r="J43" s="21"/>
      <c r="K43" s="9"/>
      <c r="L43" s="9"/>
      <c r="M43" s="9"/>
    </row>
    <row r="44" spans="1:13" ht="18.600000000000001" x14ac:dyDescent="0.45">
      <c r="E44"/>
      <c r="F44"/>
      <c r="I44" s="5"/>
      <c r="J44" s="32"/>
      <c r="K44" s="9"/>
      <c r="L44" s="9"/>
      <c r="M44" s="9"/>
    </row>
    <row r="45" spans="1:13" x14ac:dyDescent="0.3">
      <c r="D45" s="20"/>
      <c r="E45"/>
      <c r="F45"/>
      <c r="J45" s="9"/>
      <c r="K45" s="9"/>
      <c r="L45" s="9"/>
      <c r="M45" s="9"/>
    </row>
    <row r="46" spans="1:13" x14ac:dyDescent="0.3">
      <c r="E46"/>
      <c r="F46"/>
      <c r="J46" s="9"/>
      <c r="K46" s="9"/>
      <c r="L46" s="9"/>
      <c r="M46" s="9"/>
    </row>
    <row r="47" spans="1:13" x14ac:dyDescent="0.3">
      <c r="D47" s="21"/>
      <c r="E47" s="1"/>
      <c r="F47"/>
      <c r="J47" s="9"/>
      <c r="K47" s="9"/>
      <c r="L47" s="9"/>
      <c r="M47" s="9"/>
    </row>
    <row r="48" spans="1:13" x14ac:dyDescent="0.3">
      <c r="E48"/>
      <c r="F48"/>
      <c r="J48" s="9"/>
      <c r="K48" s="9"/>
      <c r="L48" s="9"/>
      <c r="M48" s="9"/>
    </row>
    <row r="49" spans="1:13" x14ac:dyDescent="0.3">
      <c r="D49" s="20"/>
      <c r="E49"/>
      <c r="F49"/>
      <c r="J49" s="9"/>
      <c r="K49" s="9"/>
      <c r="L49" s="9"/>
      <c r="M49" s="9"/>
    </row>
    <row r="50" spans="1:13" x14ac:dyDescent="0.3">
      <c r="E50"/>
      <c r="F50"/>
      <c r="J50" s="9"/>
      <c r="K50" s="9"/>
      <c r="L50" s="9"/>
      <c r="M50" s="9"/>
    </row>
    <row r="51" spans="1:13" x14ac:dyDescent="0.3">
      <c r="D51" s="20"/>
      <c r="E51"/>
      <c r="F51"/>
      <c r="J51" s="9"/>
      <c r="K51" s="9"/>
      <c r="L51" s="9"/>
      <c r="M51" s="9"/>
    </row>
    <row r="52" spans="1:13" x14ac:dyDescent="0.3">
      <c r="E52"/>
      <c r="F52"/>
      <c r="J52" s="9"/>
      <c r="K52" s="9"/>
      <c r="L52" s="9"/>
      <c r="M52" s="9"/>
    </row>
    <row r="53" spans="1:13" x14ac:dyDescent="0.3">
      <c r="D53" s="22"/>
      <c r="E53"/>
      <c r="F53"/>
      <c r="J53" s="9"/>
      <c r="K53" s="9"/>
      <c r="L53" s="9"/>
      <c r="M53" s="9"/>
    </row>
    <row r="54" spans="1:13" x14ac:dyDescent="0.3">
      <c r="E54"/>
      <c r="F54"/>
      <c r="J54" s="9"/>
      <c r="K54" s="9"/>
      <c r="L54" s="9"/>
      <c r="M54" s="9"/>
    </row>
    <row r="55" spans="1:13" x14ac:dyDescent="0.3">
      <c r="E55"/>
      <c r="F55"/>
      <c r="J55" s="9"/>
      <c r="K55" s="9"/>
      <c r="L55" s="9"/>
      <c r="M55" s="9"/>
    </row>
    <row r="56" spans="1:13" x14ac:dyDescent="0.3">
      <c r="E56"/>
      <c r="F56"/>
      <c r="J56" s="9"/>
      <c r="K56" s="9"/>
      <c r="L56" s="9"/>
      <c r="M56" s="9"/>
    </row>
    <row r="57" spans="1:13" x14ac:dyDescent="0.3">
      <c r="A57" s="23"/>
      <c r="B57" s="23"/>
      <c r="D57" s="24"/>
      <c r="E57"/>
      <c r="F57"/>
      <c r="J57" s="9"/>
      <c r="K57" s="9"/>
      <c r="L57" s="9"/>
      <c r="M57" s="9"/>
    </row>
    <row r="58" spans="1:13" x14ac:dyDescent="0.3">
      <c r="E58"/>
      <c r="F58"/>
      <c r="J58" s="9"/>
      <c r="K58" s="9"/>
      <c r="L58" s="9"/>
      <c r="M58" s="9"/>
    </row>
    <row r="59" spans="1:13" x14ac:dyDescent="0.3">
      <c r="A59" s="23"/>
      <c r="B59" s="23"/>
      <c r="D59" s="25"/>
      <c r="E59" s="26"/>
      <c r="F59"/>
      <c r="J59" s="9"/>
      <c r="K59" s="9"/>
      <c r="L59" s="9"/>
      <c r="M59" s="9"/>
    </row>
    <row r="60" spans="1:13" x14ac:dyDescent="0.3">
      <c r="E60"/>
      <c r="F60"/>
      <c r="J60" s="9"/>
      <c r="K60" s="9"/>
      <c r="L60" s="9"/>
      <c r="M60" s="9"/>
    </row>
    <row r="61" spans="1:13" x14ac:dyDescent="0.3">
      <c r="D61" s="27"/>
      <c r="E61"/>
      <c r="F61"/>
      <c r="J61" s="9"/>
      <c r="K61" s="9"/>
      <c r="L61" s="9"/>
      <c r="M61" s="9"/>
    </row>
    <row r="62" spans="1:13" x14ac:dyDescent="0.3">
      <c r="E62"/>
      <c r="F62"/>
      <c r="J62" s="9"/>
      <c r="K62" s="9"/>
      <c r="L62" s="9"/>
      <c r="M62" s="9"/>
    </row>
    <row r="63" spans="1:13" ht="15.6" x14ac:dyDescent="0.3">
      <c r="A63" s="28"/>
      <c r="B63" s="28"/>
      <c r="D63" s="29"/>
      <c r="E63" s="30"/>
      <c r="F63"/>
      <c r="J63" s="9"/>
      <c r="K63" s="9"/>
      <c r="L63" s="9"/>
      <c r="M63" s="9"/>
    </row>
    <row r="64" spans="1:13" x14ac:dyDescent="0.3">
      <c r="E64"/>
      <c r="F64"/>
      <c r="J64" s="9"/>
      <c r="K64" s="9"/>
      <c r="L64" s="9"/>
      <c r="M64" s="9"/>
    </row>
    <row r="65" spans="4:13" x14ac:dyDescent="0.3">
      <c r="D65"/>
      <c r="E65"/>
      <c r="F65"/>
      <c r="J65" s="9"/>
      <c r="K65" s="9"/>
      <c r="L65" s="9"/>
      <c r="M65" s="9"/>
    </row>
    <row r="66" spans="4:13" x14ac:dyDescent="0.3">
      <c r="D66"/>
      <c r="E66"/>
      <c r="F66"/>
      <c r="J66" s="9"/>
      <c r="K66" s="9"/>
      <c r="L66" s="9"/>
      <c r="M66" s="9"/>
    </row>
    <row r="67" spans="4:13" x14ac:dyDescent="0.3">
      <c r="D67"/>
      <c r="F67"/>
    </row>
  </sheetData>
  <pageMargins left="0.45" right="0.45" top="0.5" bottom="0.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V67"/>
  <sheetViews>
    <sheetView topLeftCell="A3" workbookViewId="0">
      <selection activeCell="O34" sqref="O34"/>
    </sheetView>
  </sheetViews>
  <sheetFormatPr defaultRowHeight="14.4" x14ac:dyDescent="0.3"/>
  <cols>
    <col min="1" max="1" width="42.33203125" customWidth="1"/>
    <col min="2" max="2" width="24.44140625" customWidth="1"/>
    <col min="3" max="3" width="30.109375" style="9" customWidth="1"/>
    <col min="4" max="4" width="12.88671875" style="9" customWidth="1"/>
    <col min="5" max="5" width="10.33203125" style="9" bestFit="1" customWidth="1"/>
    <col min="6" max="6" width="16" style="9" bestFit="1" customWidth="1"/>
    <col min="7" max="7" width="16" customWidth="1"/>
  </cols>
  <sheetData>
    <row r="1" spans="1:256" ht="18.600000000000001" x14ac:dyDescent="0.45">
      <c r="A1" s="5" t="s">
        <v>30</v>
      </c>
      <c r="B1" s="5"/>
    </row>
    <row r="2" spans="1:256" ht="15.6" x14ac:dyDescent="0.3">
      <c r="A2" s="2" t="s">
        <v>34</v>
      </c>
      <c r="B2" s="2"/>
    </row>
    <row r="3" spans="1:256" ht="15.6" x14ac:dyDescent="0.3">
      <c r="A3" s="16" t="s">
        <v>33</v>
      </c>
      <c r="B3" s="16"/>
    </row>
    <row r="5" spans="1:256" ht="18.600000000000001" x14ac:dyDescent="0.45">
      <c r="A5" s="5" t="s">
        <v>32</v>
      </c>
      <c r="B5" s="5"/>
      <c r="C5" s="389">
        <f>'Income-Departments'!$M$17</f>
        <v>0</v>
      </c>
      <c r="D5" s="10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</row>
    <row r="6" spans="1:256" ht="17.399999999999999" x14ac:dyDescent="0.45">
      <c r="A6" s="277" t="s">
        <v>255</v>
      </c>
      <c r="C6" s="390">
        <f>'Income-Departments'!$N$2</f>
        <v>0</v>
      </c>
      <c r="D6" s="164">
        <v>0</v>
      </c>
    </row>
    <row r="7" spans="1:256" ht="18.600000000000001" x14ac:dyDescent="0.45">
      <c r="A7" s="4" t="s">
        <v>26</v>
      </c>
      <c r="B7" s="4"/>
      <c r="C7" s="11"/>
      <c r="D7" s="11"/>
      <c r="E7" s="11"/>
      <c r="F7" s="11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ht="18.600000000000001" x14ac:dyDescent="0.45">
      <c r="A8" s="3" t="s">
        <v>0</v>
      </c>
      <c r="B8" s="3" t="s">
        <v>251</v>
      </c>
      <c r="C8" s="8" t="s">
        <v>253</v>
      </c>
      <c r="D8" s="8" t="s">
        <v>31</v>
      </c>
      <c r="E8" s="8" t="s">
        <v>29</v>
      </c>
      <c r="F8" s="8" t="s">
        <v>2</v>
      </c>
      <c r="G8" s="3" t="s">
        <v>35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x14ac:dyDescent="0.3">
      <c r="A9" s="14" t="s">
        <v>3</v>
      </c>
      <c r="B9" s="358">
        <f>'Equipment-Departments'!$B$47</f>
        <v>379</v>
      </c>
      <c r="C9" s="12">
        <f>'Equipment-Departments'!$B$45</f>
        <v>0</v>
      </c>
      <c r="D9" s="12">
        <f>C9/4</f>
        <v>0</v>
      </c>
      <c r="E9" s="12">
        <f>D9/5</f>
        <v>0</v>
      </c>
      <c r="F9" s="12">
        <f>E9/8</f>
        <v>0</v>
      </c>
      <c r="G9" s="18">
        <f>C9*12</f>
        <v>0</v>
      </c>
    </row>
    <row r="10" spans="1:256" x14ac:dyDescent="0.3">
      <c r="A10" s="14" t="s">
        <v>4</v>
      </c>
      <c r="B10" s="358">
        <f>'Company Payroll'!$D$49</f>
        <v>1599.9999999999995</v>
      </c>
      <c r="C10" s="12">
        <f>'Company Payroll'!$D$45</f>
        <v>0</v>
      </c>
      <c r="D10" s="12">
        <f t="shared" ref="D10:D31" si="0">C10/4</f>
        <v>0</v>
      </c>
      <c r="E10" s="12">
        <f t="shared" ref="E10:E31" si="1">D10/5</f>
        <v>0</v>
      </c>
      <c r="F10" s="12">
        <f t="shared" ref="F10:F31" si="2">E10/8</f>
        <v>0</v>
      </c>
      <c r="G10" s="18">
        <f t="shared" ref="G10:G31" si="3">C10*12</f>
        <v>0</v>
      </c>
    </row>
    <row r="11" spans="1:256" x14ac:dyDescent="0.3">
      <c r="A11" s="14" t="s">
        <v>5</v>
      </c>
      <c r="B11" s="358">
        <f>'Company Payroll'!$E$49</f>
        <v>479.99999999999994</v>
      </c>
      <c r="C11" s="12">
        <f>'Company Payroll'!$E$45</f>
        <v>0</v>
      </c>
      <c r="D11" s="12">
        <f t="shared" si="0"/>
        <v>0</v>
      </c>
      <c r="E11" s="12">
        <f t="shared" si="1"/>
        <v>0</v>
      </c>
      <c r="F11" s="12">
        <f t="shared" si="2"/>
        <v>0</v>
      </c>
      <c r="G11" s="18">
        <f t="shared" si="3"/>
        <v>0</v>
      </c>
    </row>
    <row r="12" spans="1:256" x14ac:dyDescent="0.3">
      <c r="A12" s="14" t="s">
        <v>6</v>
      </c>
      <c r="B12" s="358">
        <f>'Cost Analysis-Total Business'!$B$9</f>
        <v>95</v>
      </c>
      <c r="C12" s="12">
        <f>B12*D$6</f>
        <v>0</v>
      </c>
      <c r="D12" s="12">
        <f t="shared" si="0"/>
        <v>0</v>
      </c>
      <c r="E12" s="12">
        <f t="shared" si="1"/>
        <v>0</v>
      </c>
      <c r="F12" s="12">
        <f t="shared" si="2"/>
        <v>0</v>
      </c>
      <c r="G12" s="18">
        <f t="shared" si="3"/>
        <v>0</v>
      </c>
    </row>
    <row r="13" spans="1:256" x14ac:dyDescent="0.3">
      <c r="A13" s="14" t="s">
        <v>7</v>
      </c>
      <c r="B13" s="358">
        <f>'Cost Analysis-Total Business'!$B$10</f>
        <v>99</v>
      </c>
      <c r="C13" s="12">
        <f t="shared" ref="C13:C31" si="4">B13*D$6</f>
        <v>0</v>
      </c>
      <c r="D13" s="12">
        <f t="shared" si="0"/>
        <v>0</v>
      </c>
      <c r="E13" s="12">
        <f t="shared" si="1"/>
        <v>0</v>
      </c>
      <c r="F13" s="12">
        <f t="shared" si="2"/>
        <v>0</v>
      </c>
      <c r="G13" s="18">
        <f t="shared" si="3"/>
        <v>0</v>
      </c>
    </row>
    <row r="14" spans="1:256" x14ac:dyDescent="0.3">
      <c r="A14" s="14" t="s">
        <v>8</v>
      </c>
      <c r="B14" s="358">
        <f>'Cost Analysis-Total Business'!$B$11</f>
        <v>400</v>
      </c>
      <c r="C14" s="12">
        <f t="shared" si="4"/>
        <v>0</v>
      </c>
      <c r="D14" s="12">
        <f t="shared" si="0"/>
        <v>0</v>
      </c>
      <c r="E14" s="12">
        <f t="shared" si="1"/>
        <v>0</v>
      </c>
      <c r="F14" s="12">
        <f t="shared" si="2"/>
        <v>0</v>
      </c>
      <c r="G14" s="18">
        <f t="shared" si="3"/>
        <v>0</v>
      </c>
    </row>
    <row r="15" spans="1:256" x14ac:dyDescent="0.3">
      <c r="A15" s="14" t="s">
        <v>9</v>
      </c>
      <c r="B15" s="358">
        <f>'Cost Analysis-Total Business'!$B$12</f>
        <v>125</v>
      </c>
      <c r="C15" s="12">
        <f t="shared" si="4"/>
        <v>0</v>
      </c>
      <c r="D15" s="12">
        <f t="shared" si="0"/>
        <v>0</v>
      </c>
      <c r="E15" s="12">
        <f t="shared" si="1"/>
        <v>0</v>
      </c>
      <c r="F15" s="12">
        <f t="shared" si="2"/>
        <v>0</v>
      </c>
      <c r="G15" s="18">
        <f t="shared" si="3"/>
        <v>0</v>
      </c>
    </row>
    <row r="16" spans="1:256" x14ac:dyDescent="0.3">
      <c r="A16" s="14" t="s">
        <v>10</v>
      </c>
      <c r="B16" s="358">
        <f>'Cost Analysis-Total Business'!$B$13</f>
        <v>85</v>
      </c>
      <c r="C16" s="12">
        <f t="shared" si="4"/>
        <v>0</v>
      </c>
      <c r="D16" s="12">
        <f t="shared" si="0"/>
        <v>0</v>
      </c>
      <c r="E16" s="12">
        <f t="shared" si="1"/>
        <v>0</v>
      </c>
      <c r="F16" s="12">
        <f t="shared" si="2"/>
        <v>0</v>
      </c>
      <c r="G16" s="18">
        <f t="shared" si="3"/>
        <v>0</v>
      </c>
    </row>
    <row r="17" spans="1:7" x14ac:dyDescent="0.3">
      <c r="A17" s="14" t="s">
        <v>11</v>
      </c>
      <c r="B17" s="358">
        <f>'Cost Analysis-Total Business'!$B$14</f>
        <v>25</v>
      </c>
      <c r="C17" s="12">
        <f t="shared" si="4"/>
        <v>0</v>
      </c>
      <c r="D17" s="12">
        <f t="shared" si="0"/>
        <v>0</v>
      </c>
      <c r="E17" s="12">
        <f t="shared" si="1"/>
        <v>0</v>
      </c>
      <c r="F17" s="12">
        <f t="shared" si="2"/>
        <v>0</v>
      </c>
      <c r="G17" s="18">
        <f t="shared" si="3"/>
        <v>0</v>
      </c>
    </row>
    <row r="18" spans="1:7" x14ac:dyDescent="0.3">
      <c r="A18" s="14" t="s">
        <v>12</v>
      </c>
      <c r="B18" s="358">
        <f>'Cost Analysis-Total Business'!$B$15</f>
        <v>250</v>
      </c>
      <c r="C18" s="280">
        <f t="shared" si="4"/>
        <v>0</v>
      </c>
      <c r="D18" s="12">
        <f t="shared" si="0"/>
        <v>0</v>
      </c>
      <c r="E18" s="12">
        <f t="shared" si="1"/>
        <v>0</v>
      </c>
      <c r="F18" s="12">
        <f t="shared" si="2"/>
        <v>0</v>
      </c>
      <c r="G18" s="18">
        <f t="shared" si="3"/>
        <v>0</v>
      </c>
    </row>
    <row r="19" spans="1:7" x14ac:dyDescent="0.3">
      <c r="A19" s="14" t="s">
        <v>13</v>
      </c>
      <c r="B19" s="358">
        <f>'Cost Analysis-Total Business'!$B$16</f>
        <v>50</v>
      </c>
      <c r="C19" s="12">
        <f t="shared" si="4"/>
        <v>0</v>
      </c>
      <c r="D19" s="12">
        <f t="shared" si="0"/>
        <v>0</v>
      </c>
      <c r="E19" s="12">
        <f t="shared" si="1"/>
        <v>0</v>
      </c>
      <c r="F19" s="12">
        <f t="shared" si="2"/>
        <v>0</v>
      </c>
      <c r="G19" s="18">
        <f t="shared" si="3"/>
        <v>0</v>
      </c>
    </row>
    <row r="20" spans="1:7" x14ac:dyDescent="0.3">
      <c r="A20" s="14" t="s">
        <v>14</v>
      </c>
      <c r="B20" s="358">
        <f>'Cost Analysis-Total Business'!$B$17</f>
        <v>75</v>
      </c>
      <c r="C20" s="12">
        <f t="shared" si="4"/>
        <v>0</v>
      </c>
      <c r="D20" s="12">
        <f t="shared" si="0"/>
        <v>0</v>
      </c>
      <c r="E20" s="12">
        <f t="shared" si="1"/>
        <v>0</v>
      </c>
      <c r="F20" s="12">
        <f t="shared" si="2"/>
        <v>0</v>
      </c>
      <c r="G20" s="18">
        <f t="shared" si="3"/>
        <v>0</v>
      </c>
    </row>
    <row r="21" spans="1:7" x14ac:dyDescent="0.3">
      <c r="A21" s="14" t="s">
        <v>15</v>
      </c>
      <c r="B21" s="358">
        <f>'Cost Analysis-Total Business'!$B$18</f>
        <v>225</v>
      </c>
      <c r="C21" s="12">
        <f t="shared" si="4"/>
        <v>0</v>
      </c>
      <c r="D21" s="12">
        <f t="shared" si="0"/>
        <v>0</v>
      </c>
      <c r="E21" s="12">
        <f t="shared" si="1"/>
        <v>0</v>
      </c>
      <c r="F21" s="12">
        <f t="shared" si="2"/>
        <v>0</v>
      </c>
      <c r="G21" s="18">
        <f t="shared" si="3"/>
        <v>0</v>
      </c>
    </row>
    <row r="22" spans="1:7" x14ac:dyDescent="0.3">
      <c r="A22" s="14" t="s">
        <v>16</v>
      </c>
      <c r="B22" s="358">
        <f>'Cost Analysis-Total Business'!$B$19</f>
        <v>50</v>
      </c>
      <c r="C22" s="12">
        <f t="shared" si="4"/>
        <v>0</v>
      </c>
      <c r="D22" s="12">
        <f t="shared" si="0"/>
        <v>0</v>
      </c>
      <c r="E22" s="12">
        <f t="shared" si="1"/>
        <v>0</v>
      </c>
      <c r="F22" s="12">
        <f t="shared" si="2"/>
        <v>0</v>
      </c>
      <c r="G22" s="18">
        <f t="shared" si="3"/>
        <v>0</v>
      </c>
    </row>
    <row r="23" spans="1:7" x14ac:dyDescent="0.3">
      <c r="A23" s="14" t="s">
        <v>17</v>
      </c>
      <c r="B23" s="358">
        <f>'Cost Analysis-Total Business'!$B$20</f>
        <v>50</v>
      </c>
      <c r="C23" s="12">
        <f t="shared" si="4"/>
        <v>0</v>
      </c>
      <c r="D23" s="12">
        <f t="shared" si="0"/>
        <v>0</v>
      </c>
      <c r="E23" s="12">
        <f t="shared" si="1"/>
        <v>0</v>
      </c>
      <c r="F23" s="12">
        <f t="shared" si="2"/>
        <v>0</v>
      </c>
      <c r="G23" s="18">
        <f t="shared" si="3"/>
        <v>0</v>
      </c>
    </row>
    <row r="24" spans="1:7" x14ac:dyDescent="0.3">
      <c r="A24" s="14" t="s">
        <v>18</v>
      </c>
      <c r="B24" s="358">
        <f>'Cost Analysis-Total Business'!$B$21</f>
        <v>50</v>
      </c>
      <c r="C24" s="12">
        <f t="shared" si="4"/>
        <v>0</v>
      </c>
      <c r="D24" s="12">
        <f t="shared" si="0"/>
        <v>0</v>
      </c>
      <c r="E24" s="12">
        <f t="shared" si="1"/>
        <v>0</v>
      </c>
      <c r="F24" s="12">
        <f t="shared" si="2"/>
        <v>0</v>
      </c>
      <c r="G24" s="18">
        <f t="shared" si="3"/>
        <v>0</v>
      </c>
    </row>
    <row r="25" spans="1:7" x14ac:dyDescent="0.3">
      <c r="A25" s="14" t="s">
        <v>19</v>
      </c>
      <c r="B25" s="358">
        <f>'Cost Analysis-Total Business'!$B$22</f>
        <v>35</v>
      </c>
      <c r="C25" s="12">
        <f t="shared" si="4"/>
        <v>0</v>
      </c>
      <c r="D25" s="12">
        <f t="shared" si="0"/>
        <v>0</v>
      </c>
      <c r="E25" s="12">
        <f t="shared" si="1"/>
        <v>0</v>
      </c>
      <c r="F25" s="12">
        <f t="shared" si="2"/>
        <v>0</v>
      </c>
      <c r="G25" s="18">
        <f t="shared" si="3"/>
        <v>0</v>
      </c>
    </row>
    <row r="26" spans="1:7" x14ac:dyDescent="0.3">
      <c r="A26" s="14" t="s">
        <v>27</v>
      </c>
      <c r="B26" s="358">
        <f>'Cost Analysis-Total Business'!$B$23</f>
        <v>49.95</v>
      </c>
      <c r="C26" s="12">
        <f t="shared" si="4"/>
        <v>0</v>
      </c>
      <c r="D26" s="12">
        <f t="shared" si="0"/>
        <v>0</v>
      </c>
      <c r="E26" s="12">
        <f t="shared" si="1"/>
        <v>0</v>
      </c>
      <c r="F26" s="12">
        <f t="shared" si="2"/>
        <v>0</v>
      </c>
      <c r="G26" s="18">
        <f t="shared" si="3"/>
        <v>0</v>
      </c>
    </row>
    <row r="27" spans="1:7" x14ac:dyDescent="0.3">
      <c r="A27" s="14" t="s">
        <v>28</v>
      </c>
      <c r="B27" s="358">
        <f>'Cost Analysis-Total Business'!$B$24</f>
        <v>199.95</v>
      </c>
      <c r="C27" s="12">
        <f t="shared" si="4"/>
        <v>0</v>
      </c>
      <c r="D27" s="12">
        <f t="shared" si="0"/>
        <v>0</v>
      </c>
      <c r="E27" s="12">
        <f t="shared" si="1"/>
        <v>0</v>
      </c>
      <c r="F27" s="12">
        <f t="shared" si="2"/>
        <v>0</v>
      </c>
      <c r="G27" s="18">
        <f t="shared" si="3"/>
        <v>0</v>
      </c>
    </row>
    <row r="28" spans="1:7" x14ac:dyDescent="0.3">
      <c r="A28" s="14" t="s">
        <v>20</v>
      </c>
      <c r="B28" s="358">
        <f>'Cost Analysis-Total Business'!$B$25</f>
        <v>79</v>
      </c>
      <c r="C28" s="12">
        <f t="shared" si="4"/>
        <v>0</v>
      </c>
      <c r="D28" s="12">
        <f t="shared" si="0"/>
        <v>0</v>
      </c>
      <c r="E28" s="12">
        <f t="shared" si="1"/>
        <v>0</v>
      </c>
      <c r="F28" s="12">
        <f t="shared" si="2"/>
        <v>0</v>
      </c>
      <c r="G28" s="18">
        <f t="shared" si="3"/>
        <v>0</v>
      </c>
    </row>
    <row r="29" spans="1:7" x14ac:dyDescent="0.3">
      <c r="A29" s="14" t="s">
        <v>21</v>
      </c>
      <c r="B29" s="358">
        <f>'Cost Analysis-Total Business'!$B$26</f>
        <v>60</v>
      </c>
      <c r="C29" s="12">
        <f t="shared" si="4"/>
        <v>0</v>
      </c>
      <c r="D29" s="12">
        <f t="shared" si="0"/>
        <v>0</v>
      </c>
      <c r="E29" s="12">
        <f t="shared" si="1"/>
        <v>0</v>
      </c>
      <c r="F29" s="12">
        <f t="shared" si="2"/>
        <v>0</v>
      </c>
      <c r="G29" s="18">
        <f t="shared" si="3"/>
        <v>0</v>
      </c>
    </row>
    <row r="30" spans="1:7" x14ac:dyDescent="0.3">
      <c r="A30" s="14" t="s">
        <v>22</v>
      </c>
      <c r="B30" s="358">
        <f>'Cost Analysis-Total Business'!$B$27</f>
        <v>124.95</v>
      </c>
      <c r="C30" s="12">
        <f t="shared" si="4"/>
        <v>0</v>
      </c>
      <c r="D30" s="12">
        <f t="shared" si="0"/>
        <v>0</v>
      </c>
      <c r="E30" s="12">
        <f t="shared" si="1"/>
        <v>0</v>
      </c>
      <c r="F30" s="12">
        <f t="shared" si="2"/>
        <v>0</v>
      </c>
      <c r="G30" s="18">
        <f t="shared" si="3"/>
        <v>0</v>
      </c>
    </row>
    <row r="31" spans="1:7" x14ac:dyDescent="0.3">
      <c r="A31" s="14" t="s">
        <v>23</v>
      </c>
      <c r="B31" s="358">
        <f>'Cost Analysis-Total Business'!$B$28</f>
        <v>25</v>
      </c>
      <c r="C31" s="12">
        <f t="shared" si="4"/>
        <v>0</v>
      </c>
      <c r="D31" s="12">
        <f t="shared" si="0"/>
        <v>0</v>
      </c>
      <c r="E31" s="12">
        <f t="shared" si="1"/>
        <v>0</v>
      </c>
      <c r="F31" s="12">
        <f t="shared" si="2"/>
        <v>0</v>
      </c>
      <c r="G31" s="18">
        <f t="shared" si="3"/>
        <v>0</v>
      </c>
    </row>
    <row r="32" spans="1:7" s="1" customFormat="1" ht="15.6" x14ac:dyDescent="0.3">
      <c r="A32" s="15" t="s">
        <v>24</v>
      </c>
      <c r="B32" s="13">
        <f t="shared" ref="B32:G32" si="5">SUM(B9:B31)</f>
        <v>4611.8499999999995</v>
      </c>
      <c r="C32" s="13">
        <f t="shared" si="5"/>
        <v>0</v>
      </c>
      <c r="D32" s="13">
        <f t="shared" si="5"/>
        <v>0</v>
      </c>
      <c r="E32" s="13">
        <f t="shared" si="5"/>
        <v>0</v>
      </c>
      <c r="F32" s="13">
        <f t="shared" si="5"/>
        <v>0</v>
      </c>
      <c r="G32" s="19">
        <f t="shared" si="5"/>
        <v>0</v>
      </c>
    </row>
    <row r="33" spans="1:13" ht="15.6" x14ac:dyDescent="0.3">
      <c r="A33" s="532" t="s">
        <v>536</v>
      </c>
      <c r="B33" s="1"/>
      <c r="F33" s="531">
        <f>'Cost Analysis-Total Business'!$D$31</f>
        <v>28.8240625</v>
      </c>
    </row>
    <row r="34" spans="1:13" ht="15.6" x14ac:dyDescent="0.3">
      <c r="A34" s="350"/>
      <c r="B34" s="1"/>
      <c r="F34" s="535"/>
    </row>
    <row r="35" spans="1:13" ht="21" x14ac:dyDescent="0.5">
      <c r="A35" s="6" t="s">
        <v>25</v>
      </c>
      <c r="B35" s="6"/>
      <c r="C35" s="7">
        <f>C5-C32</f>
        <v>0</v>
      </c>
      <c r="D35" s="7"/>
    </row>
    <row r="36" spans="1:13" x14ac:dyDescent="0.3">
      <c r="D36"/>
      <c r="F36"/>
      <c r="J36" s="9"/>
      <c r="K36" s="9"/>
      <c r="L36" s="9"/>
      <c r="M36" s="9"/>
    </row>
    <row r="37" spans="1:13" ht="25.2" x14ac:dyDescent="0.6">
      <c r="A37" s="357" t="s">
        <v>350</v>
      </c>
      <c r="D37" s="20"/>
      <c r="E37"/>
      <c r="F37"/>
      <c r="J37" s="9"/>
      <c r="K37" s="9"/>
      <c r="L37" s="9"/>
      <c r="M37" s="9"/>
    </row>
    <row r="38" spans="1:13" ht="25.2" x14ac:dyDescent="0.6">
      <c r="A38" s="357" t="s">
        <v>351</v>
      </c>
      <c r="E38"/>
      <c r="F38"/>
      <c r="I38" s="31"/>
      <c r="J38" s="9"/>
      <c r="K38" s="9"/>
      <c r="L38" s="9"/>
      <c r="M38" s="9"/>
    </row>
    <row r="39" spans="1:13" ht="15.6" x14ac:dyDescent="0.3">
      <c r="D39" s="17"/>
      <c r="E39"/>
      <c r="F39"/>
      <c r="J39" s="21"/>
      <c r="K39" s="9"/>
      <c r="L39" s="9"/>
      <c r="M39" s="9"/>
    </row>
    <row r="40" spans="1:13" x14ac:dyDescent="0.3">
      <c r="E40"/>
      <c r="F40"/>
      <c r="J40" s="21"/>
      <c r="K40" s="9"/>
      <c r="L40" s="9"/>
      <c r="M40" s="9"/>
    </row>
    <row r="41" spans="1:13" x14ac:dyDescent="0.3">
      <c r="D41" s="20"/>
      <c r="E41"/>
      <c r="F41"/>
      <c r="J41" s="21"/>
      <c r="K41" s="9"/>
      <c r="L41" s="9"/>
      <c r="M41" s="9"/>
    </row>
    <row r="42" spans="1:13" x14ac:dyDescent="0.3">
      <c r="E42"/>
      <c r="F42"/>
      <c r="J42" s="21"/>
      <c r="K42" s="9"/>
      <c r="L42" s="9"/>
      <c r="M42" s="9"/>
    </row>
    <row r="43" spans="1:13" x14ac:dyDescent="0.3">
      <c r="D43" s="21"/>
      <c r="E43"/>
      <c r="F43"/>
      <c r="J43" s="21"/>
      <c r="K43" s="9"/>
      <c r="L43" s="9"/>
      <c r="M43" s="9"/>
    </row>
    <row r="44" spans="1:13" x14ac:dyDescent="0.3">
      <c r="E44"/>
      <c r="F44"/>
      <c r="J44" s="21"/>
      <c r="K44" s="9"/>
      <c r="L44" s="9"/>
      <c r="M44" s="9"/>
    </row>
    <row r="45" spans="1:13" ht="18.600000000000001" x14ac:dyDescent="0.45">
      <c r="D45" s="20"/>
      <c r="E45"/>
      <c r="F45"/>
      <c r="I45" s="5"/>
      <c r="J45" s="32"/>
      <c r="K45" s="9"/>
      <c r="L45" s="9"/>
      <c r="M45" s="9"/>
    </row>
    <row r="46" spans="1:13" x14ac:dyDescent="0.3">
      <c r="E46"/>
      <c r="F46"/>
      <c r="J46" s="9"/>
      <c r="K46" s="9"/>
      <c r="L46" s="9"/>
      <c r="M46" s="9"/>
    </row>
    <row r="47" spans="1:13" x14ac:dyDescent="0.3">
      <c r="D47" s="21"/>
      <c r="E47" s="1"/>
      <c r="F47"/>
      <c r="J47" s="9"/>
      <c r="K47" s="9"/>
      <c r="L47" s="9"/>
      <c r="M47" s="9"/>
    </row>
    <row r="48" spans="1:13" x14ac:dyDescent="0.3">
      <c r="E48"/>
      <c r="F48"/>
      <c r="J48" s="9"/>
      <c r="K48" s="9"/>
      <c r="L48" s="9"/>
      <c r="M48" s="9"/>
    </row>
    <row r="49" spans="1:13" x14ac:dyDescent="0.3">
      <c r="D49" s="20"/>
      <c r="E49"/>
      <c r="F49"/>
      <c r="J49" s="9"/>
      <c r="K49" s="9"/>
      <c r="L49" s="9"/>
      <c r="M49" s="9"/>
    </row>
    <row r="50" spans="1:13" x14ac:dyDescent="0.3">
      <c r="E50"/>
      <c r="F50"/>
      <c r="J50" s="9"/>
      <c r="K50" s="9"/>
      <c r="L50" s="9"/>
      <c r="M50" s="9"/>
    </row>
    <row r="51" spans="1:13" x14ac:dyDescent="0.3">
      <c r="D51" s="20"/>
      <c r="E51"/>
      <c r="F51"/>
      <c r="J51" s="9"/>
      <c r="K51" s="9"/>
      <c r="L51" s="9"/>
      <c r="M51" s="9"/>
    </row>
    <row r="52" spans="1:13" x14ac:dyDescent="0.3">
      <c r="E52"/>
      <c r="F52"/>
      <c r="J52" s="9"/>
      <c r="K52" s="9"/>
      <c r="L52" s="9"/>
      <c r="M52" s="9"/>
    </row>
    <row r="53" spans="1:13" x14ac:dyDescent="0.3">
      <c r="D53" s="22"/>
      <c r="E53"/>
      <c r="F53"/>
      <c r="J53" s="9"/>
      <c r="K53" s="9"/>
      <c r="L53" s="9"/>
      <c r="M53" s="9"/>
    </row>
    <row r="54" spans="1:13" x14ac:dyDescent="0.3">
      <c r="E54"/>
      <c r="F54"/>
      <c r="J54" s="9"/>
      <c r="K54" s="9"/>
      <c r="L54" s="9"/>
      <c r="M54" s="9"/>
    </row>
    <row r="55" spans="1:13" x14ac:dyDescent="0.3">
      <c r="E55"/>
      <c r="F55"/>
      <c r="J55" s="9"/>
      <c r="K55" s="9"/>
      <c r="L55" s="9"/>
      <c r="M55" s="9"/>
    </row>
    <row r="56" spans="1:13" x14ac:dyDescent="0.3">
      <c r="E56"/>
      <c r="F56"/>
      <c r="J56" s="9"/>
      <c r="K56" s="9"/>
      <c r="L56" s="9"/>
      <c r="M56" s="9"/>
    </row>
    <row r="57" spans="1:13" x14ac:dyDescent="0.3">
      <c r="A57" s="23"/>
      <c r="B57" s="23"/>
      <c r="D57" s="24"/>
      <c r="E57"/>
      <c r="F57"/>
      <c r="J57" s="9"/>
      <c r="K57" s="9"/>
      <c r="L57" s="9"/>
      <c r="M57" s="9"/>
    </row>
    <row r="58" spans="1:13" x14ac:dyDescent="0.3">
      <c r="E58"/>
      <c r="F58"/>
      <c r="J58" s="9"/>
      <c r="K58" s="9"/>
      <c r="L58" s="9"/>
      <c r="M58" s="9"/>
    </row>
    <row r="59" spans="1:13" x14ac:dyDescent="0.3">
      <c r="A59" s="23"/>
      <c r="B59" s="23"/>
      <c r="D59" s="25"/>
      <c r="E59" s="26"/>
      <c r="F59"/>
      <c r="J59" s="9"/>
      <c r="K59" s="9"/>
      <c r="L59" s="9"/>
      <c r="M59" s="9"/>
    </row>
    <row r="60" spans="1:13" x14ac:dyDescent="0.3">
      <c r="E60"/>
      <c r="F60"/>
      <c r="J60" s="9"/>
      <c r="K60" s="9"/>
      <c r="L60" s="9"/>
      <c r="M60" s="9"/>
    </row>
    <row r="61" spans="1:13" x14ac:dyDescent="0.3">
      <c r="D61" s="27"/>
      <c r="E61"/>
      <c r="F61"/>
      <c r="J61" s="9"/>
      <c r="K61" s="9"/>
      <c r="L61" s="9"/>
      <c r="M61" s="9"/>
    </row>
    <row r="62" spans="1:13" x14ac:dyDescent="0.3">
      <c r="E62"/>
      <c r="F62"/>
      <c r="J62" s="9"/>
      <c r="K62" s="9"/>
      <c r="L62" s="9"/>
      <c r="M62" s="9"/>
    </row>
    <row r="63" spans="1:13" ht="15.6" x14ac:dyDescent="0.3">
      <c r="A63" s="28"/>
      <c r="B63" s="28"/>
      <c r="D63" s="29"/>
      <c r="E63" s="30"/>
      <c r="F63"/>
      <c r="J63" s="9"/>
      <c r="K63" s="9"/>
      <c r="L63" s="9"/>
      <c r="M63" s="9"/>
    </row>
    <row r="64" spans="1:13" x14ac:dyDescent="0.3">
      <c r="E64"/>
      <c r="F64"/>
      <c r="J64" s="9"/>
      <c r="K64" s="9"/>
      <c r="L64" s="9"/>
      <c r="M64" s="9"/>
    </row>
    <row r="65" spans="4:13" x14ac:dyDescent="0.3">
      <c r="D65"/>
      <c r="E65"/>
      <c r="F65"/>
      <c r="J65" s="9"/>
      <c r="K65" s="9"/>
      <c r="L65" s="9"/>
      <c r="M65" s="9"/>
    </row>
    <row r="66" spans="4:13" x14ac:dyDescent="0.3">
      <c r="D66"/>
      <c r="E66"/>
      <c r="F66"/>
      <c r="J66" s="9"/>
      <c r="K66" s="9"/>
      <c r="L66" s="9"/>
      <c r="M66" s="9"/>
    </row>
    <row r="67" spans="4:13" x14ac:dyDescent="0.3">
      <c r="D67"/>
      <c r="F67"/>
      <c r="J67" s="9"/>
      <c r="K67" s="9"/>
      <c r="L67" s="9"/>
      <c r="M67" s="9"/>
    </row>
  </sheetData>
  <pageMargins left="0.45" right="0.45" top="0.5" bottom="0.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W44"/>
  <sheetViews>
    <sheetView workbookViewId="0">
      <selection activeCell="W24" sqref="W24"/>
    </sheetView>
  </sheetViews>
  <sheetFormatPr defaultColWidth="9.109375" defaultRowHeight="14.4" x14ac:dyDescent="0.3"/>
  <cols>
    <col min="1" max="1" width="16.109375" customWidth="1"/>
    <col min="2" max="2" width="5.5546875" customWidth="1"/>
    <col min="3" max="3" width="7.33203125" customWidth="1"/>
    <col min="4" max="13" width="9.109375" customWidth="1"/>
    <col min="14" max="14" width="8.33203125" customWidth="1"/>
    <col min="15" max="15" width="10.109375" bestFit="1" customWidth="1"/>
    <col min="16" max="16" width="9.88671875" bestFit="1" customWidth="1"/>
    <col min="17" max="18" width="9.88671875" customWidth="1"/>
    <col min="19" max="19" width="10.33203125" customWidth="1"/>
    <col min="20" max="20" width="9.109375" customWidth="1"/>
    <col min="21" max="22" width="9.33203125" bestFit="1" customWidth="1"/>
    <col min="24" max="27" width="9" customWidth="1"/>
    <col min="34" max="48" width="9.109375" customWidth="1"/>
  </cols>
  <sheetData>
    <row r="1" spans="1:75" ht="15.6" x14ac:dyDescent="0.3">
      <c r="A1" s="243"/>
      <c r="B1" s="243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49"/>
      <c r="N1" s="204"/>
      <c r="O1" s="244" t="s">
        <v>226</v>
      </c>
      <c r="P1" s="204"/>
      <c r="Q1" s="204"/>
      <c r="R1" s="204"/>
      <c r="S1" s="247"/>
      <c r="T1" s="242"/>
      <c r="U1" s="204"/>
      <c r="V1" s="245" t="s">
        <v>208</v>
      </c>
      <c r="W1" s="246"/>
      <c r="X1" s="247"/>
      <c r="Y1" s="247"/>
      <c r="Z1" s="247"/>
      <c r="AA1" s="247"/>
      <c r="AB1" s="243"/>
      <c r="AC1" s="248" t="s">
        <v>426</v>
      </c>
      <c r="AD1" s="204"/>
      <c r="AE1" s="242"/>
      <c r="AF1" s="242"/>
      <c r="AG1" s="242"/>
      <c r="AH1" s="242"/>
      <c r="AI1" s="243"/>
      <c r="AJ1" s="245" t="s">
        <v>427</v>
      </c>
      <c r="AK1" s="204"/>
      <c r="AL1" s="242"/>
      <c r="AM1" s="242"/>
      <c r="AN1" s="242"/>
      <c r="AO1" s="242"/>
      <c r="AP1" s="243"/>
      <c r="AQ1" s="250" t="s">
        <v>447</v>
      </c>
      <c r="AR1" s="204"/>
      <c r="AS1" s="242"/>
      <c r="AT1" s="242"/>
      <c r="AU1" s="242"/>
      <c r="AV1" s="242"/>
      <c r="AW1" s="243"/>
      <c r="AX1" s="250" t="s">
        <v>448</v>
      </c>
      <c r="AY1" s="204"/>
      <c r="AZ1" s="242"/>
      <c r="BA1" s="242"/>
      <c r="BB1" s="242"/>
      <c r="BC1" s="242"/>
      <c r="BD1" s="243"/>
      <c r="BE1" s="250" t="s">
        <v>227</v>
      </c>
      <c r="BF1" s="204"/>
      <c r="BG1" s="242"/>
      <c r="BH1" s="242"/>
      <c r="BI1" s="242"/>
      <c r="BJ1" s="242"/>
      <c r="BK1" s="243"/>
      <c r="BL1" s="248" t="s">
        <v>519</v>
      </c>
      <c r="BM1" s="204"/>
      <c r="BN1" s="204"/>
      <c r="BO1" s="242"/>
      <c r="BP1" s="242"/>
      <c r="BQ1" s="242"/>
      <c r="BR1" s="243"/>
      <c r="BS1" s="248" t="s">
        <v>520</v>
      </c>
      <c r="BT1" s="204"/>
      <c r="BU1" s="204"/>
      <c r="BV1" s="242"/>
      <c r="BW1" s="242"/>
    </row>
    <row r="2" spans="1:75" x14ac:dyDescent="0.3">
      <c r="A2" s="293"/>
      <c r="B2" s="301"/>
      <c r="C2" s="359">
        <v>12</v>
      </c>
      <c r="D2" s="360">
        <v>5</v>
      </c>
      <c r="E2" s="360">
        <v>2</v>
      </c>
      <c r="F2" s="360">
        <v>1.5</v>
      </c>
      <c r="G2" s="360">
        <v>1.25</v>
      </c>
      <c r="H2" s="360">
        <v>0.95</v>
      </c>
      <c r="I2" s="360">
        <v>0.65</v>
      </c>
      <c r="J2" s="360">
        <v>0.5</v>
      </c>
      <c r="K2" s="572">
        <v>0.25</v>
      </c>
      <c r="L2" s="251"/>
      <c r="M2" s="302"/>
    </row>
    <row r="3" spans="1:75" x14ac:dyDescent="0.3">
      <c r="A3" s="293"/>
      <c r="B3" s="364" t="s">
        <v>58</v>
      </c>
      <c r="C3" s="369" t="s">
        <v>228</v>
      </c>
      <c r="D3" s="370"/>
      <c r="E3" s="371"/>
      <c r="F3" s="254"/>
      <c r="G3" s="254"/>
      <c r="H3" s="371"/>
      <c r="I3" s="371"/>
      <c r="J3" s="371"/>
      <c r="K3" s="371"/>
      <c r="L3" s="367" t="s">
        <v>153</v>
      </c>
      <c r="M3" s="556" t="s">
        <v>229</v>
      </c>
      <c r="N3" s="257" t="s">
        <v>230</v>
      </c>
      <c r="O3" s="257" t="s">
        <v>231</v>
      </c>
      <c r="P3" s="257" t="s">
        <v>232</v>
      </c>
      <c r="Q3" s="257" t="s">
        <v>233</v>
      </c>
      <c r="R3" s="257" t="s">
        <v>430</v>
      </c>
      <c r="S3" s="257" t="s">
        <v>431</v>
      </c>
      <c r="T3" s="551" t="s">
        <v>229</v>
      </c>
      <c r="U3" s="256" t="s">
        <v>230</v>
      </c>
      <c r="V3" s="257" t="s">
        <v>231</v>
      </c>
      <c r="W3" s="257" t="s">
        <v>232</v>
      </c>
      <c r="X3" s="497" t="s">
        <v>233</v>
      </c>
      <c r="Y3" s="257" t="s">
        <v>430</v>
      </c>
      <c r="Z3" s="257" t="s">
        <v>431</v>
      </c>
      <c r="AA3" s="551" t="s">
        <v>229</v>
      </c>
      <c r="AB3" s="256" t="s">
        <v>230</v>
      </c>
      <c r="AC3" s="257" t="s">
        <v>231</v>
      </c>
      <c r="AD3" s="257" t="s">
        <v>232</v>
      </c>
      <c r="AE3" s="258" t="s">
        <v>233</v>
      </c>
      <c r="AF3" s="257" t="s">
        <v>430</v>
      </c>
      <c r="AG3" s="257" t="s">
        <v>431</v>
      </c>
      <c r="AH3" s="551" t="s">
        <v>229</v>
      </c>
      <c r="AI3" s="256" t="s">
        <v>230</v>
      </c>
      <c r="AJ3" s="257" t="s">
        <v>231</v>
      </c>
      <c r="AK3" s="257" t="s">
        <v>232</v>
      </c>
      <c r="AL3" s="258" t="s">
        <v>233</v>
      </c>
      <c r="AM3" s="257" t="s">
        <v>430</v>
      </c>
      <c r="AN3" s="257" t="s">
        <v>431</v>
      </c>
      <c r="AO3" s="551" t="s">
        <v>229</v>
      </c>
      <c r="AP3" s="256" t="s">
        <v>230</v>
      </c>
      <c r="AQ3" s="257" t="s">
        <v>231</v>
      </c>
      <c r="AR3" s="257" t="s">
        <v>232</v>
      </c>
      <c r="AS3" s="258" t="s">
        <v>233</v>
      </c>
      <c r="AT3" s="257" t="s">
        <v>430</v>
      </c>
      <c r="AU3" s="257" t="s">
        <v>431</v>
      </c>
      <c r="AV3" s="551" t="s">
        <v>229</v>
      </c>
      <c r="AW3" s="256" t="s">
        <v>230</v>
      </c>
      <c r="AX3" s="257" t="s">
        <v>231</v>
      </c>
      <c r="AY3" s="257" t="s">
        <v>232</v>
      </c>
      <c r="AZ3" s="258" t="s">
        <v>233</v>
      </c>
      <c r="BA3" s="257" t="s">
        <v>430</v>
      </c>
      <c r="BB3" s="257" t="s">
        <v>431</v>
      </c>
      <c r="BC3" s="551" t="s">
        <v>229</v>
      </c>
      <c r="BD3" s="256" t="s">
        <v>230</v>
      </c>
      <c r="BE3" s="257" t="s">
        <v>231</v>
      </c>
      <c r="BF3" s="257" t="s">
        <v>232</v>
      </c>
      <c r="BG3" s="258" t="s">
        <v>233</v>
      </c>
      <c r="BH3" s="257" t="s">
        <v>430</v>
      </c>
      <c r="BI3" s="257" t="s">
        <v>431</v>
      </c>
      <c r="BJ3" s="551" t="s">
        <v>229</v>
      </c>
      <c r="BK3" s="256" t="s">
        <v>230</v>
      </c>
      <c r="BL3" s="257" t="s">
        <v>231</v>
      </c>
      <c r="BM3" s="257" t="s">
        <v>232</v>
      </c>
      <c r="BN3" s="258" t="s">
        <v>233</v>
      </c>
      <c r="BO3" s="257" t="s">
        <v>430</v>
      </c>
      <c r="BP3" s="257" t="s">
        <v>431</v>
      </c>
      <c r="BQ3" s="551" t="s">
        <v>229</v>
      </c>
      <c r="BR3" s="256" t="s">
        <v>230</v>
      </c>
      <c r="BS3" s="257" t="s">
        <v>231</v>
      </c>
      <c r="BT3" s="257" t="s">
        <v>232</v>
      </c>
      <c r="BU3" s="258" t="s">
        <v>233</v>
      </c>
      <c r="BV3" s="257" t="s">
        <v>430</v>
      </c>
      <c r="BW3" s="257" t="s">
        <v>431</v>
      </c>
    </row>
    <row r="4" spans="1:75" s="107" customFormat="1" ht="13.8" x14ac:dyDescent="0.25">
      <c r="A4" s="294" t="s">
        <v>278</v>
      </c>
      <c r="B4" s="365"/>
      <c r="C4" s="260"/>
      <c r="D4" s="261"/>
      <c r="E4" s="261"/>
      <c r="F4" s="261"/>
      <c r="G4" s="261"/>
      <c r="H4" s="261"/>
      <c r="I4" s="261"/>
      <c r="J4" s="259"/>
      <c r="K4" s="259"/>
      <c r="L4" s="368" t="s">
        <v>235</v>
      </c>
      <c r="M4" s="557" t="s">
        <v>236</v>
      </c>
      <c r="N4" s="563">
        <v>1</v>
      </c>
      <c r="O4" s="563">
        <v>2</v>
      </c>
      <c r="P4" s="563">
        <v>3</v>
      </c>
      <c r="Q4" s="563">
        <v>4</v>
      </c>
      <c r="R4" s="563">
        <v>5</v>
      </c>
      <c r="S4" s="563">
        <v>6</v>
      </c>
      <c r="T4" s="552" t="s">
        <v>236</v>
      </c>
      <c r="U4" s="567">
        <v>1</v>
      </c>
      <c r="V4" s="563">
        <v>2</v>
      </c>
      <c r="W4" s="563">
        <v>3</v>
      </c>
      <c r="X4" s="568">
        <v>4</v>
      </c>
      <c r="Y4" s="563">
        <v>5</v>
      </c>
      <c r="Z4" s="563">
        <v>6</v>
      </c>
      <c r="AA4" s="552" t="s">
        <v>236</v>
      </c>
      <c r="AB4" s="567">
        <v>1</v>
      </c>
      <c r="AC4" s="563">
        <v>2</v>
      </c>
      <c r="AD4" s="563">
        <v>3</v>
      </c>
      <c r="AE4" s="571">
        <v>4</v>
      </c>
      <c r="AF4" s="563">
        <v>5</v>
      </c>
      <c r="AG4" s="563">
        <v>6</v>
      </c>
      <c r="AH4" s="552" t="s">
        <v>236</v>
      </c>
      <c r="AI4" s="567">
        <v>1</v>
      </c>
      <c r="AJ4" s="563">
        <v>2</v>
      </c>
      <c r="AK4" s="563">
        <v>3</v>
      </c>
      <c r="AL4" s="571">
        <v>4</v>
      </c>
      <c r="AM4" s="563">
        <v>5</v>
      </c>
      <c r="AN4" s="563">
        <v>6</v>
      </c>
      <c r="AO4" s="552" t="s">
        <v>236</v>
      </c>
      <c r="AP4" s="567">
        <v>1</v>
      </c>
      <c r="AQ4" s="563">
        <v>2</v>
      </c>
      <c r="AR4" s="563">
        <v>3</v>
      </c>
      <c r="AS4" s="571">
        <v>4</v>
      </c>
      <c r="AT4" s="563">
        <v>5</v>
      </c>
      <c r="AU4" s="563">
        <v>6</v>
      </c>
      <c r="AV4" s="552" t="s">
        <v>236</v>
      </c>
      <c r="AW4" s="567">
        <v>1</v>
      </c>
      <c r="AX4" s="563">
        <v>2</v>
      </c>
      <c r="AY4" s="563">
        <v>3</v>
      </c>
      <c r="AZ4" s="571">
        <v>4</v>
      </c>
      <c r="BA4" s="563">
        <v>5</v>
      </c>
      <c r="BB4" s="563">
        <v>6</v>
      </c>
      <c r="BC4" s="552" t="s">
        <v>236</v>
      </c>
      <c r="BD4" s="567">
        <v>1</v>
      </c>
      <c r="BE4" s="563">
        <v>2</v>
      </c>
      <c r="BF4" s="563">
        <v>3</v>
      </c>
      <c r="BG4" s="571">
        <v>4</v>
      </c>
      <c r="BH4" s="563">
        <v>5</v>
      </c>
      <c r="BI4" s="563">
        <v>6</v>
      </c>
      <c r="BJ4" s="552" t="s">
        <v>236</v>
      </c>
      <c r="BK4" s="567">
        <v>1</v>
      </c>
      <c r="BL4" s="563">
        <v>2</v>
      </c>
      <c r="BM4" s="563">
        <v>3</v>
      </c>
      <c r="BN4" s="571">
        <v>4</v>
      </c>
      <c r="BO4" s="563">
        <v>5</v>
      </c>
      <c r="BP4" s="563">
        <v>6</v>
      </c>
      <c r="BQ4" s="552" t="s">
        <v>236</v>
      </c>
      <c r="BR4" s="567">
        <v>1</v>
      </c>
      <c r="BS4" s="563">
        <v>2</v>
      </c>
      <c r="BT4" s="563">
        <v>3</v>
      </c>
      <c r="BU4" s="571">
        <v>4</v>
      </c>
      <c r="BV4" s="563">
        <v>5</v>
      </c>
      <c r="BW4" s="563">
        <v>6</v>
      </c>
    </row>
    <row r="5" spans="1:75" s="23" customFormat="1" ht="13.2" x14ac:dyDescent="0.25">
      <c r="A5" s="295" t="s">
        <v>258</v>
      </c>
      <c r="B5" s="363"/>
      <c r="C5" s="263">
        <v>1</v>
      </c>
      <c r="D5" s="264" t="s">
        <v>264</v>
      </c>
      <c r="E5" s="264" t="s">
        <v>390</v>
      </c>
      <c r="F5" s="264" t="s">
        <v>391</v>
      </c>
      <c r="G5" s="264" t="s">
        <v>392</v>
      </c>
      <c r="H5" s="265" t="s">
        <v>393</v>
      </c>
      <c r="I5" s="265" t="s">
        <v>267</v>
      </c>
      <c r="J5" s="265" t="s">
        <v>268</v>
      </c>
      <c r="K5" s="265" t="s">
        <v>518</v>
      </c>
      <c r="L5" s="361">
        <v>1.4</v>
      </c>
      <c r="M5" s="558">
        <v>1</v>
      </c>
      <c r="N5" s="564">
        <v>0</v>
      </c>
      <c r="O5" s="565">
        <v>0</v>
      </c>
      <c r="P5" s="564">
        <v>0</v>
      </c>
      <c r="Q5" s="566">
        <v>0</v>
      </c>
      <c r="R5" s="566">
        <v>0</v>
      </c>
      <c r="S5" s="566">
        <v>0</v>
      </c>
      <c r="T5" s="553"/>
      <c r="U5" s="569">
        <v>0</v>
      </c>
      <c r="V5" s="566">
        <v>0</v>
      </c>
      <c r="W5" s="566">
        <v>0</v>
      </c>
      <c r="X5" s="570">
        <v>0</v>
      </c>
      <c r="Y5" s="570">
        <v>0</v>
      </c>
      <c r="Z5" s="570">
        <v>0</v>
      </c>
      <c r="AA5" s="561" t="s">
        <v>265</v>
      </c>
      <c r="AB5" s="569">
        <v>0</v>
      </c>
      <c r="AC5" s="566">
        <v>0</v>
      </c>
      <c r="AD5" s="566">
        <v>0</v>
      </c>
      <c r="AE5" s="570">
        <v>0</v>
      </c>
      <c r="AF5" s="570">
        <v>0</v>
      </c>
      <c r="AG5" s="570">
        <v>0</v>
      </c>
      <c r="AH5" s="562" t="s">
        <v>266</v>
      </c>
      <c r="AI5" s="569">
        <v>0</v>
      </c>
      <c r="AJ5" s="566">
        <v>0</v>
      </c>
      <c r="AK5" s="566">
        <v>0</v>
      </c>
      <c r="AL5" s="570">
        <v>0</v>
      </c>
      <c r="AM5" s="570">
        <v>0</v>
      </c>
      <c r="AN5" s="570">
        <v>0</v>
      </c>
      <c r="AO5" s="562" t="s">
        <v>267</v>
      </c>
      <c r="AP5" s="569">
        <v>0</v>
      </c>
      <c r="AQ5" s="566">
        <v>0</v>
      </c>
      <c r="AR5" s="566">
        <v>0</v>
      </c>
      <c r="AS5" s="570">
        <v>0</v>
      </c>
      <c r="AT5" s="570">
        <v>0</v>
      </c>
      <c r="AU5" s="570">
        <v>0</v>
      </c>
      <c r="AV5" s="562" t="s">
        <v>267</v>
      </c>
      <c r="AW5" s="569">
        <v>0</v>
      </c>
      <c r="AX5" s="566">
        <v>0</v>
      </c>
      <c r="AY5" s="566">
        <v>0</v>
      </c>
      <c r="AZ5" s="570">
        <v>0</v>
      </c>
      <c r="BA5" s="570">
        <v>0</v>
      </c>
      <c r="BB5" s="570">
        <v>0</v>
      </c>
      <c r="BC5" s="562" t="s">
        <v>267</v>
      </c>
      <c r="BD5" s="569">
        <v>0</v>
      </c>
      <c r="BE5" s="566">
        <v>0</v>
      </c>
      <c r="BF5" s="566">
        <v>0</v>
      </c>
      <c r="BG5" s="570">
        <v>0</v>
      </c>
      <c r="BH5" s="570">
        <v>0</v>
      </c>
      <c r="BI5" s="570">
        <v>0</v>
      </c>
      <c r="BJ5" s="562" t="s">
        <v>269</v>
      </c>
      <c r="BK5" s="569">
        <v>0</v>
      </c>
      <c r="BL5" s="566">
        <v>0</v>
      </c>
      <c r="BM5" s="566">
        <v>0</v>
      </c>
      <c r="BN5" s="570">
        <v>0</v>
      </c>
      <c r="BO5" s="570">
        <v>0</v>
      </c>
      <c r="BP5" s="570">
        <v>0</v>
      </c>
      <c r="BQ5" s="562" t="s">
        <v>269</v>
      </c>
      <c r="BR5" s="569">
        <v>0</v>
      </c>
      <c r="BS5" s="566">
        <v>0</v>
      </c>
      <c r="BT5" s="566">
        <v>0</v>
      </c>
      <c r="BU5" s="570">
        <v>0</v>
      </c>
      <c r="BV5" s="570">
        <v>0</v>
      </c>
      <c r="BW5" s="570">
        <v>0</v>
      </c>
    </row>
    <row r="6" spans="1:75" x14ac:dyDescent="0.3">
      <c r="A6" s="296" t="s">
        <v>238</v>
      </c>
      <c r="B6" s="364">
        <v>9.9499999999999993</v>
      </c>
      <c r="C6" s="266">
        <f>B6+C$2</f>
        <v>21.95</v>
      </c>
      <c r="D6" s="266">
        <f>B6+D$2</f>
        <v>14.95</v>
      </c>
      <c r="E6" s="266">
        <f>B6+E$2</f>
        <v>11.95</v>
      </c>
      <c r="F6" s="266">
        <f>B6+F$2</f>
        <v>11.45</v>
      </c>
      <c r="G6" s="266">
        <f>B6+G$2</f>
        <v>11.2</v>
      </c>
      <c r="H6" s="266">
        <f>B6+H$2</f>
        <v>10.899999999999999</v>
      </c>
      <c r="I6" s="266">
        <f>B6+I$2</f>
        <v>10.6</v>
      </c>
      <c r="J6" s="266">
        <f t="shared" ref="J6:J16" si="0">B6+J$2</f>
        <v>10.45</v>
      </c>
      <c r="K6" s="266">
        <f>B6+K$2</f>
        <v>10.199999999999999</v>
      </c>
      <c r="L6" s="361">
        <v>1.4</v>
      </c>
      <c r="M6" s="559">
        <f t="shared" ref="M6:M16" si="1">C6*L6</f>
        <v>30.729999999999997</v>
      </c>
      <c r="N6" s="268">
        <f>M6+N$5</f>
        <v>30.729999999999997</v>
      </c>
      <c r="O6" s="268">
        <f>M6+O$5</f>
        <v>30.729999999999997</v>
      </c>
      <c r="P6" s="268">
        <f>M6+P$5</f>
        <v>30.729999999999997</v>
      </c>
      <c r="Q6" s="268">
        <f t="shared" ref="Q6:Q16" si="2">M6+Q$5</f>
        <v>30.729999999999997</v>
      </c>
      <c r="R6" s="268">
        <f>M6+R$5</f>
        <v>30.729999999999997</v>
      </c>
      <c r="S6" s="268">
        <f>M6+S$5</f>
        <v>30.729999999999997</v>
      </c>
      <c r="T6" s="554">
        <f t="shared" ref="T6:T16" si="3">D6*L6</f>
        <v>20.929999999999996</v>
      </c>
      <c r="U6" s="267">
        <f>T6+U$5</f>
        <v>20.929999999999996</v>
      </c>
      <c r="V6" s="268">
        <f>T6+V$5</f>
        <v>20.929999999999996</v>
      </c>
      <c r="W6" s="268">
        <f>T6+W$5</f>
        <v>20.929999999999996</v>
      </c>
      <c r="X6" s="269">
        <f>T6+X$5</f>
        <v>20.929999999999996</v>
      </c>
      <c r="Y6" s="269">
        <f>T6+Y$5</f>
        <v>20.929999999999996</v>
      </c>
      <c r="Z6" s="269">
        <f>T6+Z$5</f>
        <v>20.929999999999996</v>
      </c>
      <c r="AA6" s="554">
        <f t="shared" ref="AA6:AA16" si="4">E6*L6</f>
        <v>16.729999999999997</v>
      </c>
      <c r="AB6" s="267">
        <f>AA6+AB$5</f>
        <v>16.729999999999997</v>
      </c>
      <c r="AC6" s="268">
        <f>AA6+AC$5</f>
        <v>16.729999999999997</v>
      </c>
      <c r="AD6" s="268">
        <f>AA6+AD$5</f>
        <v>16.729999999999997</v>
      </c>
      <c r="AE6" s="269">
        <f>AA6+AE$5</f>
        <v>16.729999999999997</v>
      </c>
      <c r="AF6" s="269">
        <f>AA6+AF$5</f>
        <v>16.729999999999997</v>
      </c>
      <c r="AG6" s="269">
        <f>AA6+AG$5</f>
        <v>16.729999999999997</v>
      </c>
      <c r="AH6" s="554">
        <f t="shared" ref="AH6:AH16" si="5">F6*L6</f>
        <v>16.029999999999998</v>
      </c>
      <c r="AI6" s="267">
        <f t="shared" ref="AI6:AI16" si="6">AH6+AI$5</f>
        <v>16.029999999999998</v>
      </c>
      <c r="AJ6" s="268">
        <f t="shared" ref="AJ6:AJ16" si="7">AH6+AJ$5</f>
        <v>16.029999999999998</v>
      </c>
      <c r="AK6" s="268">
        <f t="shared" ref="AK6:AK16" si="8">AH6+AK$5</f>
        <v>16.029999999999998</v>
      </c>
      <c r="AL6" s="269">
        <f t="shared" ref="AL6:AL16" si="9">AH6+AL$5</f>
        <v>16.029999999999998</v>
      </c>
      <c r="AM6" s="269">
        <f t="shared" ref="AM6:AM16" si="10">AH6+AM$5</f>
        <v>16.029999999999998</v>
      </c>
      <c r="AN6" s="269">
        <f t="shared" ref="AN6:AN16" si="11">AH6+AN$5</f>
        <v>16.029999999999998</v>
      </c>
      <c r="AO6" s="554">
        <f t="shared" ref="AO6:AO16" si="12">G6*L6</f>
        <v>15.679999999999998</v>
      </c>
      <c r="AP6" s="267">
        <f>AO6+AP$5</f>
        <v>15.679999999999998</v>
      </c>
      <c r="AQ6" s="268">
        <f>AO6+AQ$5</f>
        <v>15.679999999999998</v>
      </c>
      <c r="AR6" s="268">
        <f>AO6+AR$5</f>
        <v>15.679999999999998</v>
      </c>
      <c r="AS6" s="269">
        <f>AO6+AS$5</f>
        <v>15.679999999999998</v>
      </c>
      <c r="AT6" s="269">
        <f>AO6+AT$5</f>
        <v>15.679999999999998</v>
      </c>
      <c r="AU6" s="269">
        <f>AO6+AU$5</f>
        <v>15.679999999999998</v>
      </c>
      <c r="AV6" s="554">
        <f t="shared" ref="AV6:AV16" si="13">H6*L6</f>
        <v>15.259999999999996</v>
      </c>
      <c r="AW6" s="267">
        <f>AV6+AW$5</f>
        <v>15.259999999999996</v>
      </c>
      <c r="AX6" s="268">
        <f>AV6+AX$5</f>
        <v>15.259999999999996</v>
      </c>
      <c r="AY6" s="268">
        <f>AV6+AY$5</f>
        <v>15.259999999999996</v>
      </c>
      <c r="AZ6" s="269">
        <f>AV6+AZ$5</f>
        <v>15.259999999999996</v>
      </c>
      <c r="BA6" s="269">
        <f>AV6+BA$5</f>
        <v>15.259999999999996</v>
      </c>
      <c r="BB6" s="269">
        <f>AV6+BB$5</f>
        <v>15.259999999999996</v>
      </c>
      <c r="BC6" s="554">
        <f t="shared" ref="BC6:BC16" si="14">I6*L6</f>
        <v>14.839999999999998</v>
      </c>
      <c r="BD6" s="267">
        <f>BC6+BD$5</f>
        <v>14.839999999999998</v>
      </c>
      <c r="BE6" s="268">
        <f>BC6+BE$5</f>
        <v>14.839999999999998</v>
      </c>
      <c r="BF6" s="268">
        <f>BC6+BF$5</f>
        <v>14.839999999999998</v>
      </c>
      <c r="BG6" s="269">
        <f>BC6+BG$5</f>
        <v>14.839999999999998</v>
      </c>
      <c r="BH6" s="269">
        <f>BC6+BH$5</f>
        <v>14.839999999999998</v>
      </c>
      <c r="BI6" s="269">
        <f>BC6+BI$5</f>
        <v>14.839999999999998</v>
      </c>
      <c r="BJ6" s="554">
        <f>J6*L6</f>
        <v>14.629999999999997</v>
      </c>
      <c r="BK6" s="267">
        <f>BJ6+BK$5</f>
        <v>14.629999999999997</v>
      </c>
      <c r="BL6" s="268">
        <f>BJ6+BL$5</f>
        <v>14.629999999999997</v>
      </c>
      <c r="BM6" s="268">
        <f>BJ6+BM$5</f>
        <v>14.629999999999997</v>
      </c>
      <c r="BN6" s="270">
        <f>BJ6+BN$5</f>
        <v>14.629999999999997</v>
      </c>
      <c r="BO6" s="269">
        <f>BJ6+BO$5</f>
        <v>14.629999999999997</v>
      </c>
      <c r="BP6" s="269">
        <f>BJ6+BP$5</f>
        <v>14.629999999999997</v>
      </c>
      <c r="BQ6" s="554">
        <f>K6*L6</f>
        <v>14.279999999999998</v>
      </c>
      <c r="BR6" s="267">
        <f>BQ6+BR$5</f>
        <v>14.279999999999998</v>
      </c>
      <c r="BS6" s="268">
        <f>BQ6+BS$5</f>
        <v>14.279999999999998</v>
      </c>
      <c r="BT6" s="268">
        <f>BQ6+BT$5</f>
        <v>14.279999999999998</v>
      </c>
      <c r="BU6" s="270">
        <f>BQ6+BU$5</f>
        <v>14.279999999999998</v>
      </c>
      <c r="BV6" s="269">
        <f>BQ6+BV$5</f>
        <v>14.279999999999998</v>
      </c>
      <c r="BW6" s="269">
        <f>BQ6+BW$5</f>
        <v>14.279999999999998</v>
      </c>
    </row>
    <row r="7" spans="1:75" x14ac:dyDescent="0.3">
      <c r="A7" s="232" t="s">
        <v>239</v>
      </c>
      <c r="B7" s="364">
        <v>2.36</v>
      </c>
      <c r="C7" s="266">
        <f t="shared" ref="C7:C16" si="15">B7+C$2</f>
        <v>14.36</v>
      </c>
      <c r="D7" s="266">
        <f t="shared" ref="D7:D16" si="16">B7+D$2</f>
        <v>7.3599999999999994</v>
      </c>
      <c r="E7" s="266">
        <f t="shared" ref="E7:E16" si="17">B7+E$2</f>
        <v>4.3599999999999994</v>
      </c>
      <c r="F7" s="266">
        <f t="shared" ref="F7:F16" si="18">B7+F$2</f>
        <v>3.86</v>
      </c>
      <c r="G7" s="266">
        <f t="shared" ref="G7:G16" si="19">B7+G$2</f>
        <v>3.61</v>
      </c>
      <c r="H7" s="266">
        <f t="shared" ref="H7:H16" si="20">B7+H$2</f>
        <v>3.3099999999999996</v>
      </c>
      <c r="I7" s="266">
        <f t="shared" ref="I7:I16" si="21">B7+I$2</f>
        <v>3.01</v>
      </c>
      <c r="J7" s="266">
        <f t="shared" si="0"/>
        <v>2.86</v>
      </c>
      <c r="K7" s="266">
        <f t="shared" ref="K7:K16" si="22">B7+K$2</f>
        <v>2.61</v>
      </c>
      <c r="L7" s="361">
        <v>1.4</v>
      </c>
      <c r="M7" s="559">
        <f t="shared" si="1"/>
        <v>20.103999999999999</v>
      </c>
      <c r="N7" s="268">
        <f t="shared" ref="N7:N14" si="23">M7+N$5</f>
        <v>20.103999999999999</v>
      </c>
      <c r="O7" s="268">
        <f t="shared" ref="O7:O14" si="24">M7+O$5</f>
        <v>20.103999999999999</v>
      </c>
      <c r="P7" s="268">
        <f t="shared" ref="P7:P14" si="25">M7+P$5</f>
        <v>20.103999999999999</v>
      </c>
      <c r="Q7" s="268">
        <f t="shared" si="2"/>
        <v>20.103999999999999</v>
      </c>
      <c r="R7" s="268">
        <f t="shared" ref="R7:R16" si="26">M7+R$5</f>
        <v>20.103999999999999</v>
      </c>
      <c r="S7" s="268">
        <f t="shared" ref="S7:S16" si="27">M7+S$5</f>
        <v>20.103999999999999</v>
      </c>
      <c r="T7" s="554">
        <f t="shared" si="3"/>
        <v>10.303999999999998</v>
      </c>
      <c r="U7" s="267">
        <f t="shared" ref="U7:U14" si="28">T7+U$5</f>
        <v>10.303999999999998</v>
      </c>
      <c r="V7" s="268">
        <f t="shared" ref="V7:V14" si="29">T7+V$5</f>
        <v>10.303999999999998</v>
      </c>
      <c r="W7" s="268">
        <f t="shared" ref="W7:W14" si="30">T7+W$5</f>
        <v>10.303999999999998</v>
      </c>
      <c r="X7" s="269">
        <f t="shared" ref="X7:X14" si="31">T7+X$5</f>
        <v>10.303999999999998</v>
      </c>
      <c r="Y7" s="269">
        <f t="shared" ref="Y7:Y16" si="32">T7+Y$5</f>
        <v>10.303999999999998</v>
      </c>
      <c r="Z7" s="269">
        <f t="shared" ref="Z7:Z16" si="33">T7+Z$5</f>
        <v>10.303999999999998</v>
      </c>
      <c r="AA7" s="554">
        <f t="shared" si="4"/>
        <v>6.1039999999999992</v>
      </c>
      <c r="AB7" s="267">
        <f t="shared" ref="AB7:AB14" si="34">AA7+AB$5</f>
        <v>6.1039999999999992</v>
      </c>
      <c r="AC7" s="268">
        <f t="shared" ref="AC7:AC14" si="35">AA7+AC$5</f>
        <v>6.1039999999999992</v>
      </c>
      <c r="AD7" s="268">
        <f t="shared" ref="AD7:AD14" si="36">AA7+AD$5</f>
        <v>6.1039999999999992</v>
      </c>
      <c r="AE7" s="269">
        <f t="shared" ref="AE7:AE14" si="37">AA7+AE$5</f>
        <v>6.1039999999999992</v>
      </c>
      <c r="AF7" s="269">
        <f t="shared" ref="AF7:AF16" si="38">AA7+AF$5</f>
        <v>6.1039999999999992</v>
      </c>
      <c r="AG7" s="269">
        <f t="shared" ref="AG7:AG16" si="39">AA7+AG$5</f>
        <v>6.1039999999999992</v>
      </c>
      <c r="AH7" s="554">
        <f t="shared" si="5"/>
        <v>5.4039999999999999</v>
      </c>
      <c r="AI7" s="267">
        <f t="shared" si="6"/>
        <v>5.4039999999999999</v>
      </c>
      <c r="AJ7" s="268">
        <f t="shared" si="7"/>
        <v>5.4039999999999999</v>
      </c>
      <c r="AK7" s="268">
        <f t="shared" si="8"/>
        <v>5.4039999999999999</v>
      </c>
      <c r="AL7" s="269">
        <f t="shared" si="9"/>
        <v>5.4039999999999999</v>
      </c>
      <c r="AM7" s="269">
        <f t="shared" si="10"/>
        <v>5.4039999999999999</v>
      </c>
      <c r="AN7" s="269">
        <f t="shared" si="11"/>
        <v>5.4039999999999999</v>
      </c>
      <c r="AO7" s="554">
        <f t="shared" si="12"/>
        <v>5.0539999999999994</v>
      </c>
      <c r="AP7" s="267">
        <f t="shared" ref="AP7:AP14" si="40">AO7+AP$5</f>
        <v>5.0539999999999994</v>
      </c>
      <c r="AQ7" s="268">
        <f t="shared" ref="AQ7:AQ14" si="41">AO7+AQ$5</f>
        <v>5.0539999999999994</v>
      </c>
      <c r="AR7" s="268">
        <f t="shared" ref="AR7:AR14" si="42">AO7+AR$5</f>
        <v>5.0539999999999994</v>
      </c>
      <c r="AS7" s="269">
        <f t="shared" ref="AS7:AS14" si="43">AO7+AS$5</f>
        <v>5.0539999999999994</v>
      </c>
      <c r="AT7" s="269">
        <f t="shared" ref="AT7:AT16" si="44">AO7+AT$5</f>
        <v>5.0539999999999994</v>
      </c>
      <c r="AU7" s="269">
        <f t="shared" ref="AU7:AU16" si="45">AO7+AU$5</f>
        <v>5.0539999999999994</v>
      </c>
      <c r="AV7" s="554">
        <f t="shared" si="13"/>
        <v>4.6339999999999995</v>
      </c>
      <c r="AW7" s="267">
        <f t="shared" ref="AW7:AW14" si="46">AV7+AW$5</f>
        <v>4.6339999999999995</v>
      </c>
      <c r="AX7" s="268">
        <f t="shared" ref="AX7:AX14" si="47">AV7+AX$5</f>
        <v>4.6339999999999995</v>
      </c>
      <c r="AY7" s="268">
        <f t="shared" ref="AY7:AY14" si="48">AV7+AY$5</f>
        <v>4.6339999999999995</v>
      </c>
      <c r="AZ7" s="269">
        <f t="shared" ref="AZ7:AZ14" si="49">AV7+AZ$5</f>
        <v>4.6339999999999995</v>
      </c>
      <c r="BA7" s="269">
        <f t="shared" ref="BA7:BA16" si="50">AV7+BA$5</f>
        <v>4.6339999999999995</v>
      </c>
      <c r="BB7" s="269">
        <f t="shared" ref="BB7:BB16" si="51">AV7+BB$5</f>
        <v>4.6339999999999995</v>
      </c>
      <c r="BC7" s="554">
        <f t="shared" si="14"/>
        <v>4.2139999999999995</v>
      </c>
      <c r="BD7" s="267">
        <f t="shared" ref="BD7:BD14" si="52">BC7+BD$5</f>
        <v>4.2139999999999995</v>
      </c>
      <c r="BE7" s="268">
        <f t="shared" ref="BE7:BE14" si="53">BC7+BE$5</f>
        <v>4.2139999999999995</v>
      </c>
      <c r="BF7" s="268">
        <f t="shared" ref="BF7:BF14" si="54">BC7+BF$5</f>
        <v>4.2139999999999995</v>
      </c>
      <c r="BG7" s="269">
        <f t="shared" ref="BG7:BG14" si="55">BC7+BG$5</f>
        <v>4.2139999999999995</v>
      </c>
      <c r="BH7" s="269">
        <f t="shared" ref="BH7:BH16" si="56">BC7+BH$5</f>
        <v>4.2139999999999995</v>
      </c>
      <c r="BI7" s="269">
        <f t="shared" ref="BI7:BI16" si="57">BC7+BI$5</f>
        <v>4.2139999999999995</v>
      </c>
      <c r="BJ7" s="554">
        <f t="shared" ref="BJ7:BJ14" si="58">J7*L7</f>
        <v>4.0039999999999996</v>
      </c>
      <c r="BK7" s="267">
        <f t="shared" ref="BK7:BK14" si="59">BJ7+BK$5</f>
        <v>4.0039999999999996</v>
      </c>
      <c r="BL7" s="268">
        <f t="shared" ref="BL7:BL14" si="60">BJ7+BL$5</f>
        <v>4.0039999999999996</v>
      </c>
      <c r="BM7" s="268">
        <f t="shared" ref="BM7:BM14" si="61">BJ7+BM$5</f>
        <v>4.0039999999999996</v>
      </c>
      <c r="BN7" s="270">
        <f t="shared" ref="BN7:BN14" si="62">BJ7+BN$5</f>
        <v>4.0039999999999996</v>
      </c>
      <c r="BO7" s="269">
        <f t="shared" ref="BO7:BO16" si="63">BJ7+BO$5</f>
        <v>4.0039999999999996</v>
      </c>
      <c r="BP7" s="269">
        <f t="shared" ref="BP7:BP16" si="64">BJ7+BP$5</f>
        <v>4.0039999999999996</v>
      </c>
      <c r="BQ7" s="554">
        <f t="shared" ref="BQ7:BQ16" si="65">K7*L7</f>
        <v>3.6539999999999995</v>
      </c>
      <c r="BR7" s="267">
        <f t="shared" ref="BR7:BR14" si="66">BQ7+BR$5</f>
        <v>3.6539999999999995</v>
      </c>
      <c r="BS7" s="268">
        <f t="shared" ref="BS7:BS14" si="67">BQ7+BS$5</f>
        <v>3.6539999999999995</v>
      </c>
      <c r="BT7" s="268">
        <f t="shared" ref="BT7:BT14" si="68">BQ7+BT$5</f>
        <v>3.6539999999999995</v>
      </c>
      <c r="BU7" s="270">
        <f t="shared" ref="BU7:BU14" si="69">BQ7+BU$5</f>
        <v>3.6539999999999995</v>
      </c>
      <c r="BV7" s="269">
        <f t="shared" ref="BV7:BV16" si="70">BQ7+BV$5</f>
        <v>3.6539999999999995</v>
      </c>
      <c r="BW7" s="269">
        <f t="shared" ref="BW7:BW16" si="71">BQ7+BW$5</f>
        <v>3.6539999999999995</v>
      </c>
    </row>
    <row r="8" spans="1:75" x14ac:dyDescent="0.3">
      <c r="A8" s="232" t="s">
        <v>240</v>
      </c>
      <c r="B8" s="364">
        <v>3</v>
      </c>
      <c r="C8" s="266">
        <f t="shared" si="15"/>
        <v>15</v>
      </c>
      <c r="D8" s="266">
        <f t="shared" si="16"/>
        <v>8</v>
      </c>
      <c r="E8" s="266">
        <f t="shared" si="17"/>
        <v>5</v>
      </c>
      <c r="F8" s="266">
        <f t="shared" si="18"/>
        <v>4.5</v>
      </c>
      <c r="G8" s="266">
        <f t="shared" si="19"/>
        <v>4.25</v>
      </c>
      <c r="H8" s="266">
        <f t="shared" si="20"/>
        <v>3.95</v>
      </c>
      <c r="I8" s="266">
        <f t="shared" si="21"/>
        <v>3.65</v>
      </c>
      <c r="J8" s="266">
        <f t="shared" si="0"/>
        <v>3.5</v>
      </c>
      <c r="K8" s="266">
        <f t="shared" si="22"/>
        <v>3.25</v>
      </c>
      <c r="L8" s="361">
        <v>1.4</v>
      </c>
      <c r="M8" s="559">
        <f t="shared" si="1"/>
        <v>21</v>
      </c>
      <c r="N8" s="268">
        <f t="shared" si="23"/>
        <v>21</v>
      </c>
      <c r="O8" s="268">
        <f t="shared" si="24"/>
        <v>21</v>
      </c>
      <c r="P8" s="268">
        <f t="shared" si="25"/>
        <v>21</v>
      </c>
      <c r="Q8" s="268">
        <f t="shared" si="2"/>
        <v>21</v>
      </c>
      <c r="R8" s="268">
        <f t="shared" si="26"/>
        <v>21</v>
      </c>
      <c r="S8" s="268">
        <f t="shared" si="27"/>
        <v>21</v>
      </c>
      <c r="T8" s="554">
        <f t="shared" si="3"/>
        <v>11.2</v>
      </c>
      <c r="U8" s="267">
        <f t="shared" si="28"/>
        <v>11.2</v>
      </c>
      <c r="V8" s="268">
        <f t="shared" si="29"/>
        <v>11.2</v>
      </c>
      <c r="W8" s="268">
        <f t="shared" si="30"/>
        <v>11.2</v>
      </c>
      <c r="X8" s="269">
        <f t="shared" si="31"/>
        <v>11.2</v>
      </c>
      <c r="Y8" s="269">
        <f t="shared" si="32"/>
        <v>11.2</v>
      </c>
      <c r="Z8" s="269">
        <f t="shared" si="33"/>
        <v>11.2</v>
      </c>
      <c r="AA8" s="554">
        <f t="shared" si="4"/>
        <v>7</v>
      </c>
      <c r="AB8" s="267">
        <f t="shared" si="34"/>
        <v>7</v>
      </c>
      <c r="AC8" s="268">
        <f t="shared" si="35"/>
        <v>7</v>
      </c>
      <c r="AD8" s="268">
        <f t="shared" si="36"/>
        <v>7</v>
      </c>
      <c r="AE8" s="269">
        <f t="shared" si="37"/>
        <v>7</v>
      </c>
      <c r="AF8" s="269">
        <f t="shared" si="38"/>
        <v>7</v>
      </c>
      <c r="AG8" s="269">
        <f t="shared" si="39"/>
        <v>7</v>
      </c>
      <c r="AH8" s="554">
        <f t="shared" si="5"/>
        <v>6.3</v>
      </c>
      <c r="AI8" s="267">
        <f t="shared" si="6"/>
        <v>6.3</v>
      </c>
      <c r="AJ8" s="268">
        <f t="shared" si="7"/>
        <v>6.3</v>
      </c>
      <c r="AK8" s="268">
        <f t="shared" si="8"/>
        <v>6.3</v>
      </c>
      <c r="AL8" s="269">
        <f t="shared" si="9"/>
        <v>6.3</v>
      </c>
      <c r="AM8" s="269">
        <f t="shared" si="10"/>
        <v>6.3</v>
      </c>
      <c r="AN8" s="269">
        <f t="shared" si="11"/>
        <v>6.3</v>
      </c>
      <c r="AO8" s="554">
        <f t="shared" si="12"/>
        <v>5.9499999999999993</v>
      </c>
      <c r="AP8" s="267">
        <f t="shared" si="40"/>
        <v>5.9499999999999993</v>
      </c>
      <c r="AQ8" s="268">
        <f t="shared" si="41"/>
        <v>5.9499999999999993</v>
      </c>
      <c r="AR8" s="268">
        <f t="shared" si="42"/>
        <v>5.9499999999999993</v>
      </c>
      <c r="AS8" s="269">
        <f t="shared" si="43"/>
        <v>5.9499999999999993</v>
      </c>
      <c r="AT8" s="269">
        <f t="shared" si="44"/>
        <v>5.9499999999999993</v>
      </c>
      <c r="AU8" s="269">
        <f t="shared" si="45"/>
        <v>5.9499999999999993</v>
      </c>
      <c r="AV8" s="554">
        <f t="shared" si="13"/>
        <v>5.53</v>
      </c>
      <c r="AW8" s="267">
        <f t="shared" si="46"/>
        <v>5.53</v>
      </c>
      <c r="AX8" s="268">
        <f t="shared" si="47"/>
        <v>5.53</v>
      </c>
      <c r="AY8" s="268">
        <f t="shared" si="48"/>
        <v>5.53</v>
      </c>
      <c r="AZ8" s="269">
        <f t="shared" si="49"/>
        <v>5.53</v>
      </c>
      <c r="BA8" s="269">
        <f t="shared" si="50"/>
        <v>5.53</v>
      </c>
      <c r="BB8" s="269">
        <f t="shared" si="51"/>
        <v>5.53</v>
      </c>
      <c r="BC8" s="554">
        <f t="shared" si="14"/>
        <v>5.1099999999999994</v>
      </c>
      <c r="BD8" s="267">
        <f t="shared" si="52"/>
        <v>5.1099999999999994</v>
      </c>
      <c r="BE8" s="268">
        <f t="shared" si="53"/>
        <v>5.1099999999999994</v>
      </c>
      <c r="BF8" s="268">
        <f t="shared" si="54"/>
        <v>5.1099999999999994</v>
      </c>
      <c r="BG8" s="269">
        <f t="shared" si="55"/>
        <v>5.1099999999999994</v>
      </c>
      <c r="BH8" s="269">
        <f t="shared" si="56"/>
        <v>5.1099999999999994</v>
      </c>
      <c r="BI8" s="269">
        <f t="shared" si="57"/>
        <v>5.1099999999999994</v>
      </c>
      <c r="BJ8" s="554">
        <f t="shared" si="58"/>
        <v>4.8999999999999995</v>
      </c>
      <c r="BK8" s="267">
        <f t="shared" si="59"/>
        <v>4.8999999999999995</v>
      </c>
      <c r="BL8" s="268">
        <f t="shared" si="60"/>
        <v>4.8999999999999995</v>
      </c>
      <c r="BM8" s="268">
        <f t="shared" si="61"/>
        <v>4.8999999999999995</v>
      </c>
      <c r="BN8" s="270">
        <f t="shared" si="62"/>
        <v>4.8999999999999995</v>
      </c>
      <c r="BO8" s="269">
        <f t="shared" si="63"/>
        <v>4.8999999999999995</v>
      </c>
      <c r="BP8" s="269">
        <f t="shared" si="64"/>
        <v>4.8999999999999995</v>
      </c>
      <c r="BQ8" s="554">
        <f t="shared" si="65"/>
        <v>4.55</v>
      </c>
      <c r="BR8" s="267">
        <f t="shared" si="66"/>
        <v>4.55</v>
      </c>
      <c r="BS8" s="268">
        <f t="shared" si="67"/>
        <v>4.55</v>
      </c>
      <c r="BT8" s="268">
        <f t="shared" si="68"/>
        <v>4.55</v>
      </c>
      <c r="BU8" s="270">
        <f t="shared" si="69"/>
        <v>4.55</v>
      </c>
      <c r="BV8" s="269">
        <f t="shared" si="70"/>
        <v>4.55</v>
      </c>
      <c r="BW8" s="269">
        <f t="shared" si="71"/>
        <v>4.55</v>
      </c>
    </row>
    <row r="9" spans="1:75" x14ac:dyDescent="0.3">
      <c r="A9" s="232" t="s">
        <v>241</v>
      </c>
      <c r="B9" s="364">
        <v>4.5</v>
      </c>
      <c r="C9" s="266">
        <f t="shared" si="15"/>
        <v>16.5</v>
      </c>
      <c r="D9" s="266">
        <f t="shared" si="16"/>
        <v>9.5</v>
      </c>
      <c r="E9" s="266">
        <f t="shared" si="17"/>
        <v>6.5</v>
      </c>
      <c r="F9" s="266">
        <f t="shared" si="18"/>
        <v>6</v>
      </c>
      <c r="G9" s="266">
        <f t="shared" si="19"/>
        <v>5.75</v>
      </c>
      <c r="H9" s="266">
        <f t="shared" si="20"/>
        <v>5.45</v>
      </c>
      <c r="I9" s="266">
        <f t="shared" si="21"/>
        <v>5.15</v>
      </c>
      <c r="J9" s="266">
        <f t="shared" si="0"/>
        <v>5</v>
      </c>
      <c r="K9" s="266">
        <f t="shared" si="22"/>
        <v>4.75</v>
      </c>
      <c r="L9" s="361">
        <v>1.4</v>
      </c>
      <c r="M9" s="559">
        <f t="shared" si="1"/>
        <v>23.099999999999998</v>
      </c>
      <c r="N9" s="268">
        <f t="shared" si="23"/>
        <v>23.099999999999998</v>
      </c>
      <c r="O9" s="268">
        <f t="shared" si="24"/>
        <v>23.099999999999998</v>
      </c>
      <c r="P9" s="268">
        <f t="shared" si="25"/>
        <v>23.099999999999998</v>
      </c>
      <c r="Q9" s="268">
        <f t="shared" si="2"/>
        <v>23.099999999999998</v>
      </c>
      <c r="R9" s="268">
        <f t="shared" si="26"/>
        <v>23.099999999999998</v>
      </c>
      <c r="S9" s="268">
        <f t="shared" si="27"/>
        <v>23.099999999999998</v>
      </c>
      <c r="T9" s="554">
        <f t="shared" si="3"/>
        <v>13.299999999999999</v>
      </c>
      <c r="U9" s="267">
        <f t="shared" si="28"/>
        <v>13.299999999999999</v>
      </c>
      <c r="V9" s="268">
        <f t="shared" si="29"/>
        <v>13.299999999999999</v>
      </c>
      <c r="W9" s="268">
        <f t="shared" si="30"/>
        <v>13.299999999999999</v>
      </c>
      <c r="X9" s="269">
        <f t="shared" si="31"/>
        <v>13.299999999999999</v>
      </c>
      <c r="Y9" s="269">
        <f t="shared" si="32"/>
        <v>13.299999999999999</v>
      </c>
      <c r="Z9" s="269">
        <f t="shared" si="33"/>
        <v>13.299999999999999</v>
      </c>
      <c r="AA9" s="554">
        <f t="shared" si="4"/>
        <v>9.1</v>
      </c>
      <c r="AB9" s="267">
        <f t="shared" si="34"/>
        <v>9.1</v>
      </c>
      <c r="AC9" s="268">
        <f t="shared" si="35"/>
        <v>9.1</v>
      </c>
      <c r="AD9" s="268">
        <f t="shared" si="36"/>
        <v>9.1</v>
      </c>
      <c r="AE9" s="269">
        <f t="shared" si="37"/>
        <v>9.1</v>
      </c>
      <c r="AF9" s="269">
        <f t="shared" si="38"/>
        <v>9.1</v>
      </c>
      <c r="AG9" s="269">
        <f t="shared" si="39"/>
        <v>9.1</v>
      </c>
      <c r="AH9" s="554">
        <f t="shared" si="5"/>
        <v>8.3999999999999986</v>
      </c>
      <c r="AI9" s="267">
        <f t="shared" si="6"/>
        <v>8.3999999999999986</v>
      </c>
      <c r="AJ9" s="268">
        <f t="shared" si="7"/>
        <v>8.3999999999999986</v>
      </c>
      <c r="AK9" s="268">
        <f t="shared" si="8"/>
        <v>8.3999999999999986</v>
      </c>
      <c r="AL9" s="269">
        <f t="shared" si="9"/>
        <v>8.3999999999999986</v>
      </c>
      <c r="AM9" s="269">
        <f t="shared" si="10"/>
        <v>8.3999999999999986</v>
      </c>
      <c r="AN9" s="269">
        <f t="shared" si="11"/>
        <v>8.3999999999999986</v>
      </c>
      <c r="AO9" s="554">
        <f t="shared" si="12"/>
        <v>8.0499999999999989</v>
      </c>
      <c r="AP9" s="267">
        <f t="shared" si="40"/>
        <v>8.0499999999999989</v>
      </c>
      <c r="AQ9" s="268">
        <f t="shared" si="41"/>
        <v>8.0499999999999989</v>
      </c>
      <c r="AR9" s="268">
        <f t="shared" si="42"/>
        <v>8.0499999999999989</v>
      </c>
      <c r="AS9" s="269">
        <f t="shared" si="43"/>
        <v>8.0499999999999989</v>
      </c>
      <c r="AT9" s="269">
        <f t="shared" si="44"/>
        <v>8.0499999999999989</v>
      </c>
      <c r="AU9" s="269">
        <f t="shared" si="45"/>
        <v>8.0499999999999989</v>
      </c>
      <c r="AV9" s="554">
        <f t="shared" si="13"/>
        <v>7.63</v>
      </c>
      <c r="AW9" s="267">
        <f t="shared" si="46"/>
        <v>7.63</v>
      </c>
      <c r="AX9" s="268">
        <f t="shared" si="47"/>
        <v>7.63</v>
      </c>
      <c r="AY9" s="268">
        <f t="shared" si="48"/>
        <v>7.63</v>
      </c>
      <c r="AZ9" s="269">
        <f t="shared" si="49"/>
        <v>7.63</v>
      </c>
      <c r="BA9" s="269">
        <f t="shared" si="50"/>
        <v>7.63</v>
      </c>
      <c r="BB9" s="269">
        <f t="shared" si="51"/>
        <v>7.63</v>
      </c>
      <c r="BC9" s="554">
        <f t="shared" si="14"/>
        <v>7.21</v>
      </c>
      <c r="BD9" s="267">
        <f t="shared" si="52"/>
        <v>7.21</v>
      </c>
      <c r="BE9" s="268">
        <f t="shared" si="53"/>
        <v>7.21</v>
      </c>
      <c r="BF9" s="268">
        <f t="shared" si="54"/>
        <v>7.21</v>
      </c>
      <c r="BG9" s="269">
        <f t="shared" si="55"/>
        <v>7.21</v>
      </c>
      <c r="BH9" s="269">
        <f t="shared" si="56"/>
        <v>7.21</v>
      </c>
      <c r="BI9" s="269">
        <f t="shared" si="57"/>
        <v>7.21</v>
      </c>
      <c r="BJ9" s="554">
        <f t="shared" si="58"/>
        <v>7</v>
      </c>
      <c r="BK9" s="267">
        <f t="shared" si="59"/>
        <v>7</v>
      </c>
      <c r="BL9" s="268">
        <f t="shared" si="60"/>
        <v>7</v>
      </c>
      <c r="BM9" s="268">
        <f t="shared" si="61"/>
        <v>7</v>
      </c>
      <c r="BN9" s="270">
        <f t="shared" si="62"/>
        <v>7</v>
      </c>
      <c r="BO9" s="269">
        <f t="shared" si="63"/>
        <v>7</v>
      </c>
      <c r="BP9" s="269">
        <f t="shared" si="64"/>
        <v>7</v>
      </c>
      <c r="BQ9" s="554">
        <f t="shared" si="65"/>
        <v>6.6499999999999995</v>
      </c>
      <c r="BR9" s="267">
        <f t="shared" si="66"/>
        <v>6.6499999999999995</v>
      </c>
      <c r="BS9" s="268">
        <f t="shared" si="67"/>
        <v>6.6499999999999995</v>
      </c>
      <c r="BT9" s="268">
        <f t="shared" si="68"/>
        <v>6.6499999999999995</v>
      </c>
      <c r="BU9" s="270">
        <f t="shared" si="69"/>
        <v>6.6499999999999995</v>
      </c>
      <c r="BV9" s="269">
        <f t="shared" si="70"/>
        <v>6.6499999999999995</v>
      </c>
      <c r="BW9" s="269">
        <f t="shared" si="71"/>
        <v>6.6499999999999995</v>
      </c>
    </row>
    <row r="10" spans="1:75" x14ac:dyDescent="0.3">
      <c r="A10" s="232" t="s">
        <v>242</v>
      </c>
      <c r="B10" s="364">
        <v>5.45</v>
      </c>
      <c r="C10" s="266">
        <f t="shared" si="15"/>
        <v>17.45</v>
      </c>
      <c r="D10" s="266">
        <f t="shared" si="16"/>
        <v>10.45</v>
      </c>
      <c r="E10" s="266">
        <f t="shared" si="17"/>
        <v>7.45</v>
      </c>
      <c r="F10" s="266">
        <f t="shared" si="18"/>
        <v>6.95</v>
      </c>
      <c r="G10" s="266">
        <f t="shared" si="19"/>
        <v>6.7</v>
      </c>
      <c r="H10" s="266">
        <f t="shared" si="20"/>
        <v>6.4</v>
      </c>
      <c r="I10" s="266">
        <f t="shared" si="21"/>
        <v>6.1000000000000005</v>
      </c>
      <c r="J10" s="266">
        <f t="shared" si="0"/>
        <v>5.95</v>
      </c>
      <c r="K10" s="266">
        <f t="shared" si="22"/>
        <v>5.7</v>
      </c>
      <c r="L10" s="361">
        <v>1.4</v>
      </c>
      <c r="M10" s="559">
        <f t="shared" si="1"/>
        <v>24.429999999999996</v>
      </c>
      <c r="N10" s="268">
        <f t="shared" si="23"/>
        <v>24.429999999999996</v>
      </c>
      <c r="O10" s="268">
        <f t="shared" si="24"/>
        <v>24.429999999999996</v>
      </c>
      <c r="P10" s="268">
        <f t="shared" si="25"/>
        <v>24.429999999999996</v>
      </c>
      <c r="Q10" s="268">
        <f t="shared" si="2"/>
        <v>24.429999999999996</v>
      </c>
      <c r="R10" s="268">
        <f t="shared" si="26"/>
        <v>24.429999999999996</v>
      </c>
      <c r="S10" s="268">
        <f t="shared" si="27"/>
        <v>24.429999999999996</v>
      </c>
      <c r="T10" s="554">
        <f t="shared" si="3"/>
        <v>14.629999999999997</v>
      </c>
      <c r="U10" s="267">
        <f t="shared" si="28"/>
        <v>14.629999999999997</v>
      </c>
      <c r="V10" s="268">
        <f t="shared" si="29"/>
        <v>14.629999999999997</v>
      </c>
      <c r="W10" s="268">
        <f t="shared" si="30"/>
        <v>14.629999999999997</v>
      </c>
      <c r="X10" s="269">
        <f t="shared" si="31"/>
        <v>14.629999999999997</v>
      </c>
      <c r="Y10" s="269">
        <f t="shared" si="32"/>
        <v>14.629999999999997</v>
      </c>
      <c r="Z10" s="269">
        <f t="shared" si="33"/>
        <v>14.629999999999997</v>
      </c>
      <c r="AA10" s="554">
        <f t="shared" si="4"/>
        <v>10.43</v>
      </c>
      <c r="AB10" s="267">
        <f t="shared" si="34"/>
        <v>10.43</v>
      </c>
      <c r="AC10" s="268">
        <f t="shared" si="35"/>
        <v>10.43</v>
      </c>
      <c r="AD10" s="268">
        <f t="shared" si="36"/>
        <v>10.43</v>
      </c>
      <c r="AE10" s="269">
        <f t="shared" si="37"/>
        <v>10.43</v>
      </c>
      <c r="AF10" s="269">
        <f t="shared" si="38"/>
        <v>10.43</v>
      </c>
      <c r="AG10" s="269">
        <f t="shared" si="39"/>
        <v>10.43</v>
      </c>
      <c r="AH10" s="554">
        <f t="shared" si="5"/>
        <v>9.73</v>
      </c>
      <c r="AI10" s="267">
        <f t="shared" si="6"/>
        <v>9.73</v>
      </c>
      <c r="AJ10" s="268">
        <f t="shared" si="7"/>
        <v>9.73</v>
      </c>
      <c r="AK10" s="268">
        <f t="shared" si="8"/>
        <v>9.73</v>
      </c>
      <c r="AL10" s="269">
        <f t="shared" si="9"/>
        <v>9.73</v>
      </c>
      <c r="AM10" s="269">
        <f t="shared" si="10"/>
        <v>9.73</v>
      </c>
      <c r="AN10" s="269">
        <f t="shared" si="11"/>
        <v>9.73</v>
      </c>
      <c r="AO10" s="554">
        <f t="shared" si="12"/>
        <v>9.379999999999999</v>
      </c>
      <c r="AP10" s="267">
        <f t="shared" si="40"/>
        <v>9.379999999999999</v>
      </c>
      <c r="AQ10" s="268">
        <f t="shared" si="41"/>
        <v>9.379999999999999</v>
      </c>
      <c r="AR10" s="268">
        <f t="shared" si="42"/>
        <v>9.379999999999999</v>
      </c>
      <c r="AS10" s="269">
        <f t="shared" si="43"/>
        <v>9.379999999999999</v>
      </c>
      <c r="AT10" s="269">
        <f t="shared" si="44"/>
        <v>9.379999999999999</v>
      </c>
      <c r="AU10" s="269">
        <f t="shared" si="45"/>
        <v>9.379999999999999</v>
      </c>
      <c r="AV10" s="554">
        <f t="shared" si="13"/>
        <v>8.9599999999999991</v>
      </c>
      <c r="AW10" s="267">
        <f t="shared" si="46"/>
        <v>8.9599999999999991</v>
      </c>
      <c r="AX10" s="268">
        <f t="shared" si="47"/>
        <v>8.9599999999999991</v>
      </c>
      <c r="AY10" s="268">
        <f t="shared" si="48"/>
        <v>8.9599999999999991</v>
      </c>
      <c r="AZ10" s="269">
        <f t="shared" si="49"/>
        <v>8.9599999999999991</v>
      </c>
      <c r="BA10" s="269">
        <f t="shared" si="50"/>
        <v>8.9599999999999991</v>
      </c>
      <c r="BB10" s="269">
        <f t="shared" si="51"/>
        <v>8.9599999999999991</v>
      </c>
      <c r="BC10" s="554">
        <f t="shared" si="14"/>
        <v>8.5400000000000009</v>
      </c>
      <c r="BD10" s="267">
        <f t="shared" si="52"/>
        <v>8.5400000000000009</v>
      </c>
      <c r="BE10" s="268">
        <f t="shared" si="53"/>
        <v>8.5400000000000009</v>
      </c>
      <c r="BF10" s="268">
        <f t="shared" si="54"/>
        <v>8.5400000000000009</v>
      </c>
      <c r="BG10" s="269">
        <f t="shared" si="55"/>
        <v>8.5400000000000009</v>
      </c>
      <c r="BH10" s="269">
        <f t="shared" si="56"/>
        <v>8.5400000000000009</v>
      </c>
      <c r="BI10" s="269">
        <f t="shared" si="57"/>
        <v>8.5400000000000009</v>
      </c>
      <c r="BJ10" s="554">
        <f t="shared" si="58"/>
        <v>8.33</v>
      </c>
      <c r="BK10" s="267">
        <f t="shared" si="59"/>
        <v>8.33</v>
      </c>
      <c r="BL10" s="268">
        <f t="shared" si="60"/>
        <v>8.33</v>
      </c>
      <c r="BM10" s="268">
        <f t="shared" si="61"/>
        <v>8.33</v>
      </c>
      <c r="BN10" s="270">
        <f t="shared" si="62"/>
        <v>8.33</v>
      </c>
      <c r="BO10" s="269">
        <f t="shared" si="63"/>
        <v>8.33</v>
      </c>
      <c r="BP10" s="269">
        <f t="shared" si="64"/>
        <v>8.33</v>
      </c>
      <c r="BQ10" s="554">
        <f t="shared" si="65"/>
        <v>7.9799999999999995</v>
      </c>
      <c r="BR10" s="267">
        <f t="shared" si="66"/>
        <v>7.9799999999999995</v>
      </c>
      <c r="BS10" s="268">
        <f t="shared" si="67"/>
        <v>7.9799999999999995</v>
      </c>
      <c r="BT10" s="268">
        <f t="shared" si="68"/>
        <v>7.9799999999999995</v>
      </c>
      <c r="BU10" s="270">
        <f t="shared" si="69"/>
        <v>7.9799999999999995</v>
      </c>
      <c r="BV10" s="269">
        <f t="shared" si="70"/>
        <v>7.9799999999999995</v>
      </c>
      <c r="BW10" s="269">
        <f t="shared" si="71"/>
        <v>7.9799999999999995</v>
      </c>
    </row>
    <row r="11" spans="1:75" x14ac:dyDescent="0.3">
      <c r="A11" s="232" t="s">
        <v>243</v>
      </c>
      <c r="B11" s="364">
        <v>9.5</v>
      </c>
      <c r="C11" s="266">
        <f t="shared" si="15"/>
        <v>21.5</v>
      </c>
      <c r="D11" s="266">
        <f t="shared" si="16"/>
        <v>14.5</v>
      </c>
      <c r="E11" s="266">
        <f t="shared" si="17"/>
        <v>11.5</v>
      </c>
      <c r="F11" s="266">
        <f t="shared" si="18"/>
        <v>11</v>
      </c>
      <c r="G11" s="266">
        <f t="shared" si="19"/>
        <v>10.75</v>
      </c>
      <c r="H11" s="266">
        <f t="shared" si="20"/>
        <v>10.45</v>
      </c>
      <c r="I11" s="266">
        <f t="shared" si="21"/>
        <v>10.15</v>
      </c>
      <c r="J11" s="266">
        <f t="shared" si="0"/>
        <v>10</v>
      </c>
      <c r="K11" s="266">
        <f t="shared" si="22"/>
        <v>9.75</v>
      </c>
      <c r="L11" s="361">
        <v>1.4</v>
      </c>
      <c r="M11" s="559">
        <f t="shared" si="1"/>
        <v>30.099999999999998</v>
      </c>
      <c r="N11" s="268">
        <f t="shared" si="23"/>
        <v>30.099999999999998</v>
      </c>
      <c r="O11" s="268">
        <f t="shared" si="24"/>
        <v>30.099999999999998</v>
      </c>
      <c r="P11" s="268">
        <f t="shared" si="25"/>
        <v>30.099999999999998</v>
      </c>
      <c r="Q11" s="268">
        <f t="shared" si="2"/>
        <v>30.099999999999998</v>
      </c>
      <c r="R11" s="268">
        <f t="shared" si="26"/>
        <v>30.099999999999998</v>
      </c>
      <c r="S11" s="268">
        <f t="shared" si="27"/>
        <v>30.099999999999998</v>
      </c>
      <c r="T11" s="554">
        <f t="shared" si="3"/>
        <v>20.299999999999997</v>
      </c>
      <c r="U11" s="267">
        <f t="shared" si="28"/>
        <v>20.299999999999997</v>
      </c>
      <c r="V11" s="268">
        <f t="shared" si="29"/>
        <v>20.299999999999997</v>
      </c>
      <c r="W11" s="268">
        <f t="shared" si="30"/>
        <v>20.299999999999997</v>
      </c>
      <c r="X11" s="269">
        <f t="shared" si="31"/>
        <v>20.299999999999997</v>
      </c>
      <c r="Y11" s="269">
        <f t="shared" si="32"/>
        <v>20.299999999999997</v>
      </c>
      <c r="Z11" s="269">
        <f t="shared" si="33"/>
        <v>20.299999999999997</v>
      </c>
      <c r="AA11" s="554">
        <f t="shared" si="4"/>
        <v>16.099999999999998</v>
      </c>
      <c r="AB11" s="267">
        <f t="shared" si="34"/>
        <v>16.099999999999998</v>
      </c>
      <c r="AC11" s="268">
        <f t="shared" si="35"/>
        <v>16.099999999999998</v>
      </c>
      <c r="AD11" s="268">
        <f t="shared" si="36"/>
        <v>16.099999999999998</v>
      </c>
      <c r="AE11" s="269">
        <f t="shared" si="37"/>
        <v>16.099999999999998</v>
      </c>
      <c r="AF11" s="269">
        <f t="shared" si="38"/>
        <v>16.099999999999998</v>
      </c>
      <c r="AG11" s="269">
        <f t="shared" si="39"/>
        <v>16.099999999999998</v>
      </c>
      <c r="AH11" s="554">
        <f t="shared" si="5"/>
        <v>15.399999999999999</v>
      </c>
      <c r="AI11" s="267">
        <f t="shared" si="6"/>
        <v>15.399999999999999</v>
      </c>
      <c r="AJ11" s="268">
        <f t="shared" si="7"/>
        <v>15.399999999999999</v>
      </c>
      <c r="AK11" s="268">
        <f t="shared" si="8"/>
        <v>15.399999999999999</v>
      </c>
      <c r="AL11" s="269">
        <f t="shared" si="9"/>
        <v>15.399999999999999</v>
      </c>
      <c r="AM11" s="269">
        <f t="shared" si="10"/>
        <v>15.399999999999999</v>
      </c>
      <c r="AN11" s="269">
        <f t="shared" si="11"/>
        <v>15.399999999999999</v>
      </c>
      <c r="AO11" s="554">
        <f t="shared" si="12"/>
        <v>15.049999999999999</v>
      </c>
      <c r="AP11" s="267">
        <f t="shared" si="40"/>
        <v>15.049999999999999</v>
      </c>
      <c r="AQ11" s="268">
        <f t="shared" si="41"/>
        <v>15.049999999999999</v>
      </c>
      <c r="AR11" s="268">
        <f t="shared" si="42"/>
        <v>15.049999999999999</v>
      </c>
      <c r="AS11" s="269">
        <f t="shared" si="43"/>
        <v>15.049999999999999</v>
      </c>
      <c r="AT11" s="269">
        <f t="shared" si="44"/>
        <v>15.049999999999999</v>
      </c>
      <c r="AU11" s="269">
        <f t="shared" si="45"/>
        <v>15.049999999999999</v>
      </c>
      <c r="AV11" s="554">
        <f t="shared" si="13"/>
        <v>14.629999999999997</v>
      </c>
      <c r="AW11" s="267">
        <f t="shared" si="46"/>
        <v>14.629999999999997</v>
      </c>
      <c r="AX11" s="268">
        <f t="shared" si="47"/>
        <v>14.629999999999997</v>
      </c>
      <c r="AY11" s="268">
        <f t="shared" si="48"/>
        <v>14.629999999999997</v>
      </c>
      <c r="AZ11" s="269">
        <f t="shared" si="49"/>
        <v>14.629999999999997</v>
      </c>
      <c r="BA11" s="269">
        <f t="shared" si="50"/>
        <v>14.629999999999997</v>
      </c>
      <c r="BB11" s="269">
        <f t="shared" si="51"/>
        <v>14.629999999999997</v>
      </c>
      <c r="BC11" s="554">
        <f t="shared" si="14"/>
        <v>14.209999999999999</v>
      </c>
      <c r="BD11" s="267">
        <f t="shared" si="52"/>
        <v>14.209999999999999</v>
      </c>
      <c r="BE11" s="268">
        <f t="shared" si="53"/>
        <v>14.209999999999999</v>
      </c>
      <c r="BF11" s="268">
        <f t="shared" si="54"/>
        <v>14.209999999999999</v>
      </c>
      <c r="BG11" s="269">
        <f t="shared" si="55"/>
        <v>14.209999999999999</v>
      </c>
      <c r="BH11" s="269">
        <f t="shared" si="56"/>
        <v>14.209999999999999</v>
      </c>
      <c r="BI11" s="269">
        <f t="shared" si="57"/>
        <v>14.209999999999999</v>
      </c>
      <c r="BJ11" s="554">
        <f t="shared" si="58"/>
        <v>14</v>
      </c>
      <c r="BK11" s="267">
        <f t="shared" si="59"/>
        <v>14</v>
      </c>
      <c r="BL11" s="268">
        <f t="shared" si="60"/>
        <v>14</v>
      </c>
      <c r="BM11" s="268">
        <f t="shared" si="61"/>
        <v>14</v>
      </c>
      <c r="BN11" s="270">
        <f t="shared" si="62"/>
        <v>14</v>
      </c>
      <c r="BO11" s="269">
        <f t="shared" si="63"/>
        <v>14</v>
      </c>
      <c r="BP11" s="269">
        <f t="shared" si="64"/>
        <v>14</v>
      </c>
      <c r="BQ11" s="554">
        <f t="shared" si="65"/>
        <v>13.649999999999999</v>
      </c>
      <c r="BR11" s="267">
        <f t="shared" si="66"/>
        <v>13.649999999999999</v>
      </c>
      <c r="BS11" s="268">
        <f t="shared" si="67"/>
        <v>13.649999999999999</v>
      </c>
      <c r="BT11" s="268">
        <f t="shared" si="68"/>
        <v>13.649999999999999</v>
      </c>
      <c r="BU11" s="270">
        <f t="shared" si="69"/>
        <v>13.649999999999999</v>
      </c>
      <c r="BV11" s="269">
        <f t="shared" si="70"/>
        <v>13.649999999999999</v>
      </c>
      <c r="BW11" s="269">
        <f t="shared" si="71"/>
        <v>13.649999999999999</v>
      </c>
    </row>
    <row r="12" spans="1:75" x14ac:dyDescent="0.3">
      <c r="A12" s="232" t="s">
        <v>244</v>
      </c>
      <c r="B12" s="364">
        <v>14</v>
      </c>
      <c r="C12" s="266">
        <f t="shared" si="15"/>
        <v>26</v>
      </c>
      <c r="D12" s="266">
        <f t="shared" si="16"/>
        <v>19</v>
      </c>
      <c r="E12" s="266">
        <f t="shared" si="17"/>
        <v>16</v>
      </c>
      <c r="F12" s="266">
        <f t="shared" si="18"/>
        <v>15.5</v>
      </c>
      <c r="G12" s="266">
        <f t="shared" si="19"/>
        <v>15.25</v>
      </c>
      <c r="H12" s="266">
        <f t="shared" si="20"/>
        <v>14.95</v>
      </c>
      <c r="I12" s="266">
        <f t="shared" si="21"/>
        <v>14.65</v>
      </c>
      <c r="J12" s="266">
        <f t="shared" si="0"/>
        <v>14.5</v>
      </c>
      <c r="K12" s="266">
        <f t="shared" si="22"/>
        <v>14.25</v>
      </c>
      <c r="L12" s="361">
        <v>1.4</v>
      </c>
      <c r="M12" s="559">
        <f t="shared" si="1"/>
        <v>36.4</v>
      </c>
      <c r="N12" s="268">
        <f t="shared" si="23"/>
        <v>36.4</v>
      </c>
      <c r="O12" s="268">
        <f t="shared" si="24"/>
        <v>36.4</v>
      </c>
      <c r="P12" s="268">
        <f t="shared" si="25"/>
        <v>36.4</v>
      </c>
      <c r="Q12" s="268">
        <f t="shared" si="2"/>
        <v>36.4</v>
      </c>
      <c r="R12" s="268">
        <f t="shared" si="26"/>
        <v>36.4</v>
      </c>
      <c r="S12" s="268">
        <f t="shared" si="27"/>
        <v>36.4</v>
      </c>
      <c r="T12" s="554">
        <f t="shared" si="3"/>
        <v>26.599999999999998</v>
      </c>
      <c r="U12" s="267">
        <f t="shared" si="28"/>
        <v>26.599999999999998</v>
      </c>
      <c r="V12" s="268">
        <f t="shared" si="29"/>
        <v>26.599999999999998</v>
      </c>
      <c r="W12" s="268">
        <f t="shared" si="30"/>
        <v>26.599999999999998</v>
      </c>
      <c r="X12" s="269">
        <f t="shared" si="31"/>
        <v>26.599999999999998</v>
      </c>
      <c r="Y12" s="269">
        <f t="shared" si="32"/>
        <v>26.599999999999998</v>
      </c>
      <c r="Z12" s="269">
        <f t="shared" si="33"/>
        <v>26.599999999999998</v>
      </c>
      <c r="AA12" s="554">
        <f t="shared" si="4"/>
        <v>22.4</v>
      </c>
      <c r="AB12" s="267">
        <f t="shared" si="34"/>
        <v>22.4</v>
      </c>
      <c r="AC12" s="268">
        <f t="shared" si="35"/>
        <v>22.4</v>
      </c>
      <c r="AD12" s="268">
        <f t="shared" si="36"/>
        <v>22.4</v>
      </c>
      <c r="AE12" s="269">
        <f t="shared" si="37"/>
        <v>22.4</v>
      </c>
      <c r="AF12" s="269">
        <f t="shared" si="38"/>
        <v>22.4</v>
      </c>
      <c r="AG12" s="269">
        <f t="shared" si="39"/>
        <v>22.4</v>
      </c>
      <c r="AH12" s="554">
        <f t="shared" si="5"/>
        <v>21.7</v>
      </c>
      <c r="AI12" s="267">
        <f t="shared" si="6"/>
        <v>21.7</v>
      </c>
      <c r="AJ12" s="268">
        <f t="shared" si="7"/>
        <v>21.7</v>
      </c>
      <c r="AK12" s="268">
        <f t="shared" si="8"/>
        <v>21.7</v>
      </c>
      <c r="AL12" s="269">
        <f t="shared" si="9"/>
        <v>21.7</v>
      </c>
      <c r="AM12" s="269">
        <f t="shared" si="10"/>
        <v>21.7</v>
      </c>
      <c r="AN12" s="269">
        <f t="shared" si="11"/>
        <v>21.7</v>
      </c>
      <c r="AO12" s="554">
        <f t="shared" si="12"/>
        <v>21.349999999999998</v>
      </c>
      <c r="AP12" s="267">
        <f t="shared" si="40"/>
        <v>21.349999999999998</v>
      </c>
      <c r="AQ12" s="268">
        <f t="shared" si="41"/>
        <v>21.349999999999998</v>
      </c>
      <c r="AR12" s="268">
        <f t="shared" si="42"/>
        <v>21.349999999999998</v>
      </c>
      <c r="AS12" s="269">
        <f t="shared" si="43"/>
        <v>21.349999999999998</v>
      </c>
      <c r="AT12" s="269">
        <f t="shared" si="44"/>
        <v>21.349999999999998</v>
      </c>
      <c r="AU12" s="269">
        <f t="shared" si="45"/>
        <v>21.349999999999998</v>
      </c>
      <c r="AV12" s="554">
        <f t="shared" si="13"/>
        <v>20.929999999999996</v>
      </c>
      <c r="AW12" s="267">
        <f t="shared" si="46"/>
        <v>20.929999999999996</v>
      </c>
      <c r="AX12" s="268">
        <f t="shared" si="47"/>
        <v>20.929999999999996</v>
      </c>
      <c r="AY12" s="268">
        <f t="shared" si="48"/>
        <v>20.929999999999996</v>
      </c>
      <c r="AZ12" s="269">
        <f t="shared" si="49"/>
        <v>20.929999999999996</v>
      </c>
      <c r="BA12" s="269">
        <f t="shared" si="50"/>
        <v>20.929999999999996</v>
      </c>
      <c r="BB12" s="269">
        <f t="shared" si="51"/>
        <v>20.929999999999996</v>
      </c>
      <c r="BC12" s="554">
        <f t="shared" si="14"/>
        <v>20.509999999999998</v>
      </c>
      <c r="BD12" s="267">
        <f t="shared" si="52"/>
        <v>20.509999999999998</v>
      </c>
      <c r="BE12" s="268">
        <f t="shared" si="53"/>
        <v>20.509999999999998</v>
      </c>
      <c r="BF12" s="268">
        <f t="shared" si="54"/>
        <v>20.509999999999998</v>
      </c>
      <c r="BG12" s="269">
        <f t="shared" si="55"/>
        <v>20.509999999999998</v>
      </c>
      <c r="BH12" s="269">
        <f t="shared" si="56"/>
        <v>20.509999999999998</v>
      </c>
      <c r="BI12" s="269">
        <f t="shared" si="57"/>
        <v>20.509999999999998</v>
      </c>
      <c r="BJ12" s="554">
        <f t="shared" si="58"/>
        <v>20.299999999999997</v>
      </c>
      <c r="BK12" s="267">
        <f t="shared" si="59"/>
        <v>20.299999999999997</v>
      </c>
      <c r="BL12" s="268">
        <f t="shared" si="60"/>
        <v>20.299999999999997</v>
      </c>
      <c r="BM12" s="268">
        <f t="shared" si="61"/>
        <v>20.299999999999997</v>
      </c>
      <c r="BN12" s="270">
        <f t="shared" si="62"/>
        <v>20.299999999999997</v>
      </c>
      <c r="BO12" s="269">
        <f t="shared" si="63"/>
        <v>20.299999999999997</v>
      </c>
      <c r="BP12" s="269">
        <f t="shared" si="64"/>
        <v>20.299999999999997</v>
      </c>
      <c r="BQ12" s="554">
        <f t="shared" si="65"/>
        <v>19.95</v>
      </c>
      <c r="BR12" s="267">
        <f t="shared" si="66"/>
        <v>19.95</v>
      </c>
      <c r="BS12" s="268">
        <f t="shared" si="67"/>
        <v>19.95</v>
      </c>
      <c r="BT12" s="268">
        <f t="shared" si="68"/>
        <v>19.95</v>
      </c>
      <c r="BU12" s="270">
        <f t="shared" si="69"/>
        <v>19.95</v>
      </c>
      <c r="BV12" s="269">
        <f t="shared" si="70"/>
        <v>19.95</v>
      </c>
      <c r="BW12" s="269">
        <f t="shared" si="71"/>
        <v>19.95</v>
      </c>
    </row>
    <row r="13" spans="1:75" x14ac:dyDescent="0.3">
      <c r="A13" s="232" t="s">
        <v>283</v>
      </c>
      <c r="B13" s="364">
        <v>2</v>
      </c>
      <c r="C13" s="266">
        <f t="shared" si="15"/>
        <v>14</v>
      </c>
      <c r="D13" s="266">
        <f t="shared" si="16"/>
        <v>7</v>
      </c>
      <c r="E13" s="266">
        <f t="shared" si="17"/>
        <v>4</v>
      </c>
      <c r="F13" s="266">
        <f t="shared" si="18"/>
        <v>3.5</v>
      </c>
      <c r="G13" s="266">
        <f t="shared" si="19"/>
        <v>3.25</v>
      </c>
      <c r="H13" s="266">
        <f t="shared" si="20"/>
        <v>2.95</v>
      </c>
      <c r="I13" s="266">
        <f t="shared" si="21"/>
        <v>2.65</v>
      </c>
      <c r="J13" s="266">
        <f t="shared" si="0"/>
        <v>2.5</v>
      </c>
      <c r="K13" s="266">
        <f t="shared" si="22"/>
        <v>2.25</v>
      </c>
      <c r="L13" s="361">
        <v>1.4</v>
      </c>
      <c r="M13" s="559">
        <f t="shared" si="1"/>
        <v>19.599999999999998</v>
      </c>
      <c r="N13" s="268">
        <f t="shared" si="23"/>
        <v>19.599999999999998</v>
      </c>
      <c r="O13" s="268">
        <f t="shared" si="24"/>
        <v>19.599999999999998</v>
      </c>
      <c r="P13" s="268">
        <f t="shared" si="25"/>
        <v>19.599999999999998</v>
      </c>
      <c r="Q13" s="268">
        <f t="shared" si="2"/>
        <v>19.599999999999998</v>
      </c>
      <c r="R13" s="268">
        <f t="shared" si="26"/>
        <v>19.599999999999998</v>
      </c>
      <c r="S13" s="268">
        <f t="shared" si="27"/>
        <v>19.599999999999998</v>
      </c>
      <c r="T13" s="554">
        <f t="shared" si="3"/>
        <v>9.7999999999999989</v>
      </c>
      <c r="U13" s="267">
        <f t="shared" si="28"/>
        <v>9.7999999999999989</v>
      </c>
      <c r="V13" s="268">
        <f t="shared" si="29"/>
        <v>9.7999999999999989</v>
      </c>
      <c r="W13" s="268">
        <f t="shared" si="30"/>
        <v>9.7999999999999989</v>
      </c>
      <c r="X13" s="269">
        <f t="shared" si="31"/>
        <v>9.7999999999999989</v>
      </c>
      <c r="Y13" s="269">
        <f t="shared" si="32"/>
        <v>9.7999999999999989</v>
      </c>
      <c r="Z13" s="269">
        <f t="shared" si="33"/>
        <v>9.7999999999999989</v>
      </c>
      <c r="AA13" s="554">
        <f t="shared" si="4"/>
        <v>5.6</v>
      </c>
      <c r="AB13" s="267">
        <f t="shared" si="34"/>
        <v>5.6</v>
      </c>
      <c r="AC13" s="268">
        <f t="shared" si="35"/>
        <v>5.6</v>
      </c>
      <c r="AD13" s="268">
        <f t="shared" si="36"/>
        <v>5.6</v>
      </c>
      <c r="AE13" s="269">
        <f t="shared" si="37"/>
        <v>5.6</v>
      </c>
      <c r="AF13" s="269">
        <f t="shared" si="38"/>
        <v>5.6</v>
      </c>
      <c r="AG13" s="269">
        <f t="shared" si="39"/>
        <v>5.6</v>
      </c>
      <c r="AH13" s="554">
        <f t="shared" si="5"/>
        <v>4.8999999999999995</v>
      </c>
      <c r="AI13" s="267">
        <f t="shared" si="6"/>
        <v>4.8999999999999995</v>
      </c>
      <c r="AJ13" s="268">
        <f t="shared" si="7"/>
        <v>4.8999999999999995</v>
      </c>
      <c r="AK13" s="268">
        <f t="shared" si="8"/>
        <v>4.8999999999999995</v>
      </c>
      <c r="AL13" s="269">
        <f t="shared" si="9"/>
        <v>4.8999999999999995</v>
      </c>
      <c r="AM13" s="269">
        <f t="shared" si="10"/>
        <v>4.8999999999999995</v>
      </c>
      <c r="AN13" s="269">
        <f t="shared" si="11"/>
        <v>4.8999999999999995</v>
      </c>
      <c r="AO13" s="554">
        <f t="shared" si="12"/>
        <v>4.55</v>
      </c>
      <c r="AP13" s="267">
        <f t="shared" si="40"/>
        <v>4.55</v>
      </c>
      <c r="AQ13" s="268">
        <f t="shared" si="41"/>
        <v>4.55</v>
      </c>
      <c r="AR13" s="268">
        <f t="shared" si="42"/>
        <v>4.55</v>
      </c>
      <c r="AS13" s="269">
        <f t="shared" si="43"/>
        <v>4.55</v>
      </c>
      <c r="AT13" s="269">
        <f t="shared" si="44"/>
        <v>4.55</v>
      </c>
      <c r="AU13" s="269">
        <f t="shared" si="45"/>
        <v>4.55</v>
      </c>
      <c r="AV13" s="554">
        <f t="shared" si="13"/>
        <v>4.13</v>
      </c>
      <c r="AW13" s="267">
        <f t="shared" si="46"/>
        <v>4.13</v>
      </c>
      <c r="AX13" s="268">
        <f t="shared" si="47"/>
        <v>4.13</v>
      </c>
      <c r="AY13" s="268">
        <f t="shared" si="48"/>
        <v>4.13</v>
      </c>
      <c r="AZ13" s="269">
        <f t="shared" si="49"/>
        <v>4.13</v>
      </c>
      <c r="BA13" s="269">
        <f t="shared" si="50"/>
        <v>4.13</v>
      </c>
      <c r="BB13" s="269">
        <f t="shared" si="51"/>
        <v>4.13</v>
      </c>
      <c r="BC13" s="554">
        <f t="shared" si="14"/>
        <v>3.7099999999999995</v>
      </c>
      <c r="BD13" s="267">
        <f t="shared" si="52"/>
        <v>3.7099999999999995</v>
      </c>
      <c r="BE13" s="268">
        <f t="shared" si="53"/>
        <v>3.7099999999999995</v>
      </c>
      <c r="BF13" s="268">
        <f t="shared" si="54"/>
        <v>3.7099999999999995</v>
      </c>
      <c r="BG13" s="269">
        <f t="shared" si="55"/>
        <v>3.7099999999999995</v>
      </c>
      <c r="BH13" s="269">
        <f t="shared" si="56"/>
        <v>3.7099999999999995</v>
      </c>
      <c r="BI13" s="269">
        <f t="shared" si="57"/>
        <v>3.7099999999999995</v>
      </c>
      <c r="BJ13" s="554">
        <f t="shared" si="58"/>
        <v>3.5</v>
      </c>
      <c r="BK13" s="267">
        <f t="shared" si="59"/>
        <v>3.5</v>
      </c>
      <c r="BL13" s="268">
        <f t="shared" si="60"/>
        <v>3.5</v>
      </c>
      <c r="BM13" s="268">
        <f t="shared" si="61"/>
        <v>3.5</v>
      </c>
      <c r="BN13" s="270">
        <f t="shared" si="62"/>
        <v>3.5</v>
      </c>
      <c r="BO13" s="269">
        <f t="shared" si="63"/>
        <v>3.5</v>
      </c>
      <c r="BP13" s="269">
        <f t="shared" si="64"/>
        <v>3.5</v>
      </c>
      <c r="BQ13" s="554">
        <f t="shared" si="65"/>
        <v>3.15</v>
      </c>
      <c r="BR13" s="267">
        <f t="shared" si="66"/>
        <v>3.15</v>
      </c>
      <c r="BS13" s="268">
        <f t="shared" si="67"/>
        <v>3.15</v>
      </c>
      <c r="BT13" s="268">
        <f t="shared" si="68"/>
        <v>3.15</v>
      </c>
      <c r="BU13" s="270">
        <f t="shared" si="69"/>
        <v>3.15</v>
      </c>
      <c r="BV13" s="269">
        <f t="shared" si="70"/>
        <v>3.15</v>
      </c>
      <c r="BW13" s="269">
        <f t="shared" si="71"/>
        <v>3.15</v>
      </c>
    </row>
    <row r="14" spans="1:75" x14ac:dyDescent="0.3">
      <c r="A14" s="232" t="s">
        <v>284</v>
      </c>
      <c r="B14" s="364">
        <v>4</v>
      </c>
      <c r="C14" s="266">
        <f t="shared" si="15"/>
        <v>16</v>
      </c>
      <c r="D14" s="266">
        <f t="shared" si="16"/>
        <v>9</v>
      </c>
      <c r="E14" s="266">
        <f t="shared" si="17"/>
        <v>6</v>
      </c>
      <c r="F14" s="266">
        <f t="shared" si="18"/>
        <v>5.5</v>
      </c>
      <c r="G14" s="266">
        <f t="shared" si="19"/>
        <v>5.25</v>
      </c>
      <c r="H14" s="266">
        <f t="shared" si="20"/>
        <v>4.95</v>
      </c>
      <c r="I14" s="266">
        <f t="shared" si="21"/>
        <v>4.6500000000000004</v>
      </c>
      <c r="J14" s="266">
        <f t="shared" si="0"/>
        <v>4.5</v>
      </c>
      <c r="K14" s="266">
        <f t="shared" si="22"/>
        <v>4.25</v>
      </c>
      <c r="L14" s="361">
        <v>1.4</v>
      </c>
      <c r="M14" s="559">
        <f t="shared" si="1"/>
        <v>22.4</v>
      </c>
      <c r="N14" s="268">
        <f t="shared" si="23"/>
        <v>22.4</v>
      </c>
      <c r="O14" s="268">
        <f t="shared" si="24"/>
        <v>22.4</v>
      </c>
      <c r="P14" s="268">
        <f t="shared" si="25"/>
        <v>22.4</v>
      </c>
      <c r="Q14" s="268">
        <f t="shared" si="2"/>
        <v>22.4</v>
      </c>
      <c r="R14" s="268">
        <f t="shared" si="26"/>
        <v>22.4</v>
      </c>
      <c r="S14" s="268">
        <f t="shared" si="27"/>
        <v>22.4</v>
      </c>
      <c r="T14" s="554">
        <f t="shared" si="3"/>
        <v>12.6</v>
      </c>
      <c r="U14" s="267">
        <f t="shared" si="28"/>
        <v>12.6</v>
      </c>
      <c r="V14" s="268">
        <f t="shared" si="29"/>
        <v>12.6</v>
      </c>
      <c r="W14" s="268">
        <f t="shared" si="30"/>
        <v>12.6</v>
      </c>
      <c r="X14" s="269">
        <f t="shared" si="31"/>
        <v>12.6</v>
      </c>
      <c r="Y14" s="269">
        <f t="shared" si="32"/>
        <v>12.6</v>
      </c>
      <c r="Z14" s="269">
        <f t="shared" si="33"/>
        <v>12.6</v>
      </c>
      <c r="AA14" s="554">
        <f t="shared" si="4"/>
        <v>8.3999999999999986</v>
      </c>
      <c r="AB14" s="267">
        <f t="shared" si="34"/>
        <v>8.3999999999999986</v>
      </c>
      <c r="AC14" s="268">
        <f t="shared" si="35"/>
        <v>8.3999999999999986</v>
      </c>
      <c r="AD14" s="268">
        <f t="shared" si="36"/>
        <v>8.3999999999999986</v>
      </c>
      <c r="AE14" s="269">
        <f t="shared" si="37"/>
        <v>8.3999999999999986</v>
      </c>
      <c r="AF14" s="269">
        <f t="shared" si="38"/>
        <v>8.3999999999999986</v>
      </c>
      <c r="AG14" s="269">
        <f t="shared" si="39"/>
        <v>8.3999999999999986</v>
      </c>
      <c r="AH14" s="554">
        <f t="shared" si="5"/>
        <v>7.6999999999999993</v>
      </c>
      <c r="AI14" s="267">
        <f t="shared" si="6"/>
        <v>7.6999999999999993</v>
      </c>
      <c r="AJ14" s="268">
        <f t="shared" si="7"/>
        <v>7.6999999999999993</v>
      </c>
      <c r="AK14" s="268">
        <f t="shared" si="8"/>
        <v>7.6999999999999993</v>
      </c>
      <c r="AL14" s="269">
        <f t="shared" si="9"/>
        <v>7.6999999999999993</v>
      </c>
      <c r="AM14" s="269">
        <f t="shared" si="10"/>
        <v>7.6999999999999993</v>
      </c>
      <c r="AN14" s="269">
        <f t="shared" si="11"/>
        <v>7.6999999999999993</v>
      </c>
      <c r="AO14" s="554">
        <f t="shared" si="12"/>
        <v>7.35</v>
      </c>
      <c r="AP14" s="267">
        <f t="shared" si="40"/>
        <v>7.35</v>
      </c>
      <c r="AQ14" s="268">
        <f t="shared" si="41"/>
        <v>7.35</v>
      </c>
      <c r="AR14" s="268">
        <f t="shared" si="42"/>
        <v>7.35</v>
      </c>
      <c r="AS14" s="269">
        <f t="shared" si="43"/>
        <v>7.35</v>
      </c>
      <c r="AT14" s="269">
        <f t="shared" si="44"/>
        <v>7.35</v>
      </c>
      <c r="AU14" s="269">
        <f t="shared" si="45"/>
        <v>7.35</v>
      </c>
      <c r="AV14" s="554">
        <f t="shared" si="13"/>
        <v>6.93</v>
      </c>
      <c r="AW14" s="267">
        <f t="shared" si="46"/>
        <v>6.93</v>
      </c>
      <c r="AX14" s="268">
        <f t="shared" si="47"/>
        <v>6.93</v>
      </c>
      <c r="AY14" s="268">
        <f t="shared" si="48"/>
        <v>6.93</v>
      </c>
      <c r="AZ14" s="269">
        <f t="shared" si="49"/>
        <v>6.93</v>
      </c>
      <c r="BA14" s="269">
        <f t="shared" si="50"/>
        <v>6.93</v>
      </c>
      <c r="BB14" s="269">
        <f t="shared" si="51"/>
        <v>6.93</v>
      </c>
      <c r="BC14" s="554">
        <f t="shared" si="14"/>
        <v>6.51</v>
      </c>
      <c r="BD14" s="267">
        <f t="shared" si="52"/>
        <v>6.51</v>
      </c>
      <c r="BE14" s="268">
        <f t="shared" si="53"/>
        <v>6.51</v>
      </c>
      <c r="BF14" s="268">
        <f t="shared" si="54"/>
        <v>6.51</v>
      </c>
      <c r="BG14" s="269">
        <f t="shared" si="55"/>
        <v>6.51</v>
      </c>
      <c r="BH14" s="269">
        <f t="shared" si="56"/>
        <v>6.51</v>
      </c>
      <c r="BI14" s="269">
        <f t="shared" si="57"/>
        <v>6.51</v>
      </c>
      <c r="BJ14" s="554">
        <f t="shared" si="58"/>
        <v>6.3</v>
      </c>
      <c r="BK14" s="267">
        <f t="shared" si="59"/>
        <v>6.3</v>
      </c>
      <c r="BL14" s="268">
        <f t="shared" si="60"/>
        <v>6.3</v>
      </c>
      <c r="BM14" s="268">
        <f t="shared" si="61"/>
        <v>6.3</v>
      </c>
      <c r="BN14" s="270">
        <f t="shared" si="62"/>
        <v>6.3</v>
      </c>
      <c r="BO14" s="269">
        <f t="shared" si="63"/>
        <v>6.3</v>
      </c>
      <c r="BP14" s="269">
        <f t="shared" si="64"/>
        <v>6.3</v>
      </c>
      <c r="BQ14" s="554">
        <f t="shared" si="65"/>
        <v>5.9499999999999993</v>
      </c>
      <c r="BR14" s="267">
        <f t="shared" si="66"/>
        <v>5.9499999999999993</v>
      </c>
      <c r="BS14" s="268">
        <f t="shared" si="67"/>
        <v>5.9499999999999993</v>
      </c>
      <c r="BT14" s="268">
        <f t="shared" si="68"/>
        <v>5.9499999999999993</v>
      </c>
      <c r="BU14" s="270">
        <f t="shared" si="69"/>
        <v>5.9499999999999993</v>
      </c>
      <c r="BV14" s="269">
        <f t="shared" si="70"/>
        <v>5.9499999999999993</v>
      </c>
      <c r="BW14" s="269">
        <f t="shared" si="71"/>
        <v>5.9499999999999993</v>
      </c>
    </row>
    <row r="15" spans="1:75" x14ac:dyDescent="0.3">
      <c r="A15" s="232" t="s">
        <v>285</v>
      </c>
      <c r="B15" s="364">
        <v>7</v>
      </c>
      <c r="C15" s="266">
        <f t="shared" si="15"/>
        <v>19</v>
      </c>
      <c r="D15" s="266">
        <f t="shared" si="16"/>
        <v>12</v>
      </c>
      <c r="E15" s="266">
        <f t="shared" si="17"/>
        <v>9</v>
      </c>
      <c r="F15" s="266">
        <f t="shared" si="18"/>
        <v>8.5</v>
      </c>
      <c r="G15" s="266">
        <f t="shared" si="19"/>
        <v>8.25</v>
      </c>
      <c r="H15" s="266">
        <f t="shared" si="20"/>
        <v>7.95</v>
      </c>
      <c r="I15" s="266">
        <f t="shared" si="21"/>
        <v>7.65</v>
      </c>
      <c r="J15" s="266">
        <f t="shared" si="0"/>
        <v>7.5</v>
      </c>
      <c r="K15" s="266">
        <f t="shared" si="22"/>
        <v>7.25</v>
      </c>
      <c r="L15" s="361">
        <v>1.4</v>
      </c>
      <c r="M15" s="559">
        <f t="shared" si="1"/>
        <v>26.599999999999998</v>
      </c>
      <c r="N15" s="268">
        <f>M15+N$5</f>
        <v>26.599999999999998</v>
      </c>
      <c r="O15" s="268">
        <f>M15+O$5</f>
        <v>26.599999999999998</v>
      </c>
      <c r="P15" s="268">
        <f>M15+P$5</f>
        <v>26.599999999999998</v>
      </c>
      <c r="Q15" s="268">
        <f t="shared" si="2"/>
        <v>26.599999999999998</v>
      </c>
      <c r="R15" s="268">
        <f t="shared" si="26"/>
        <v>26.599999999999998</v>
      </c>
      <c r="S15" s="268">
        <f t="shared" si="27"/>
        <v>26.599999999999998</v>
      </c>
      <c r="T15" s="554">
        <f t="shared" si="3"/>
        <v>16.799999999999997</v>
      </c>
      <c r="U15" s="267">
        <f>T15+U$5</f>
        <v>16.799999999999997</v>
      </c>
      <c r="V15" s="268">
        <f>T15+V$5</f>
        <v>16.799999999999997</v>
      </c>
      <c r="W15" s="268">
        <f>T15+W$5</f>
        <v>16.799999999999997</v>
      </c>
      <c r="X15" s="269">
        <f>T15+X$5</f>
        <v>16.799999999999997</v>
      </c>
      <c r="Y15" s="269">
        <f t="shared" si="32"/>
        <v>16.799999999999997</v>
      </c>
      <c r="Z15" s="269">
        <f t="shared" si="33"/>
        <v>16.799999999999997</v>
      </c>
      <c r="AA15" s="554">
        <f t="shared" si="4"/>
        <v>12.6</v>
      </c>
      <c r="AB15" s="267">
        <f>AA15+AB$5</f>
        <v>12.6</v>
      </c>
      <c r="AC15" s="268">
        <f>AA15+AC$5</f>
        <v>12.6</v>
      </c>
      <c r="AD15" s="268">
        <f>AA15+AD$5</f>
        <v>12.6</v>
      </c>
      <c r="AE15" s="269">
        <f>AA15+AE$5</f>
        <v>12.6</v>
      </c>
      <c r="AF15" s="269">
        <f t="shared" si="38"/>
        <v>12.6</v>
      </c>
      <c r="AG15" s="269">
        <f t="shared" si="39"/>
        <v>12.6</v>
      </c>
      <c r="AH15" s="554">
        <f t="shared" si="5"/>
        <v>11.899999999999999</v>
      </c>
      <c r="AI15" s="267">
        <f t="shared" si="6"/>
        <v>11.899999999999999</v>
      </c>
      <c r="AJ15" s="268">
        <f t="shared" si="7"/>
        <v>11.899999999999999</v>
      </c>
      <c r="AK15" s="268">
        <f t="shared" si="8"/>
        <v>11.899999999999999</v>
      </c>
      <c r="AL15" s="269">
        <f t="shared" si="9"/>
        <v>11.899999999999999</v>
      </c>
      <c r="AM15" s="269">
        <f t="shared" si="10"/>
        <v>11.899999999999999</v>
      </c>
      <c r="AN15" s="269">
        <f t="shared" si="11"/>
        <v>11.899999999999999</v>
      </c>
      <c r="AO15" s="554">
        <f t="shared" si="12"/>
        <v>11.549999999999999</v>
      </c>
      <c r="AP15" s="267">
        <f>AO15+AP$5</f>
        <v>11.549999999999999</v>
      </c>
      <c r="AQ15" s="268">
        <f>AO15+AQ$5</f>
        <v>11.549999999999999</v>
      </c>
      <c r="AR15" s="268">
        <f>AO15+AR$5</f>
        <v>11.549999999999999</v>
      </c>
      <c r="AS15" s="269">
        <f>AO15+AS$5</f>
        <v>11.549999999999999</v>
      </c>
      <c r="AT15" s="269">
        <f t="shared" si="44"/>
        <v>11.549999999999999</v>
      </c>
      <c r="AU15" s="269">
        <f t="shared" si="45"/>
        <v>11.549999999999999</v>
      </c>
      <c r="AV15" s="554">
        <f t="shared" si="13"/>
        <v>11.129999999999999</v>
      </c>
      <c r="AW15" s="267">
        <f>AV15+AW$5</f>
        <v>11.129999999999999</v>
      </c>
      <c r="AX15" s="268">
        <f>AV15+AX$5</f>
        <v>11.129999999999999</v>
      </c>
      <c r="AY15" s="268">
        <f>AV15+AY$5</f>
        <v>11.129999999999999</v>
      </c>
      <c r="AZ15" s="269">
        <f>AV15+AZ$5</f>
        <v>11.129999999999999</v>
      </c>
      <c r="BA15" s="269">
        <f t="shared" si="50"/>
        <v>11.129999999999999</v>
      </c>
      <c r="BB15" s="269">
        <f t="shared" si="51"/>
        <v>11.129999999999999</v>
      </c>
      <c r="BC15" s="554">
        <f t="shared" si="14"/>
        <v>10.709999999999999</v>
      </c>
      <c r="BD15" s="267">
        <f>BC15+BD$5</f>
        <v>10.709999999999999</v>
      </c>
      <c r="BE15" s="268">
        <f>BC15+BE$5</f>
        <v>10.709999999999999</v>
      </c>
      <c r="BF15" s="268">
        <f>BC15+BF$5</f>
        <v>10.709999999999999</v>
      </c>
      <c r="BG15" s="269">
        <f>BC15+BG$5</f>
        <v>10.709999999999999</v>
      </c>
      <c r="BH15" s="269">
        <f t="shared" si="56"/>
        <v>10.709999999999999</v>
      </c>
      <c r="BI15" s="269">
        <f t="shared" si="57"/>
        <v>10.709999999999999</v>
      </c>
      <c r="BJ15" s="554">
        <f>J15*L15</f>
        <v>10.5</v>
      </c>
      <c r="BK15" s="267">
        <f>BJ15+BK$5</f>
        <v>10.5</v>
      </c>
      <c r="BL15" s="268">
        <f>BJ15+BL$5</f>
        <v>10.5</v>
      </c>
      <c r="BM15" s="268">
        <f>BJ15+BM$5</f>
        <v>10.5</v>
      </c>
      <c r="BN15" s="270">
        <f>BJ15+BN$5</f>
        <v>10.5</v>
      </c>
      <c r="BO15" s="269">
        <f t="shared" si="63"/>
        <v>10.5</v>
      </c>
      <c r="BP15" s="269">
        <f t="shared" si="64"/>
        <v>10.5</v>
      </c>
      <c r="BQ15" s="554">
        <f t="shared" si="65"/>
        <v>10.149999999999999</v>
      </c>
      <c r="BR15" s="267">
        <f>BQ15+BR$5</f>
        <v>10.149999999999999</v>
      </c>
      <c r="BS15" s="268">
        <f>BQ15+BS$5</f>
        <v>10.149999999999999</v>
      </c>
      <c r="BT15" s="268">
        <f>BQ15+BT$5</f>
        <v>10.149999999999999</v>
      </c>
      <c r="BU15" s="270">
        <f>BQ15+BU$5</f>
        <v>10.149999999999999</v>
      </c>
      <c r="BV15" s="269">
        <f t="shared" si="70"/>
        <v>10.149999999999999</v>
      </c>
      <c r="BW15" s="269">
        <f t="shared" si="71"/>
        <v>10.149999999999999</v>
      </c>
    </row>
    <row r="16" spans="1:75" ht="15" thickBot="1" x14ac:dyDescent="0.35">
      <c r="A16" s="298" t="s">
        <v>286</v>
      </c>
      <c r="B16" s="366">
        <v>50</v>
      </c>
      <c r="C16" s="303">
        <f t="shared" si="15"/>
        <v>62</v>
      </c>
      <c r="D16" s="303">
        <f t="shared" si="16"/>
        <v>55</v>
      </c>
      <c r="E16" s="303">
        <f t="shared" si="17"/>
        <v>52</v>
      </c>
      <c r="F16" s="266">
        <f t="shared" si="18"/>
        <v>51.5</v>
      </c>
      <c r="G16" s="266">
        <f t="shared" si="19"/>
        <v>51.25</v>
      </c>
      <c r="H16" s="303">
        <f t="shared" si="20"/>
        <v>50.95</v>
      </c>
      <c r="I16" s="303">
        <f t="shared" si="21"/>
        <v>50.65</v>
      </c>
      <c r="J16" s="303">
        <f t="shared" si="0"/>
        <v>50.5</v>
      </c>
      <c r="K16" s="266">
        <f t="shared" si="22"/>
        <v>50.25</v>
      </c>
      <c r="L16" s="362">
        <v>1.4</v>
      </c>
      <c r="M16" s="560">
        <f t="shared" si="1"/>
        <v>86.8</v>
      </c>
      <c r="N16" s="268">
        <f>M16+N$5</f>
        <v>86.8</v>
      </c>
      <c r="O16" s="268">
        <f>M16+O$5</f>
        <v>86.8</v>
      </c>
      <c r="P16" s="268">
        <f>M16+P$5</f>
        <v>86.8</v>
      </c>
      <c r="Q16" s="268">
        <f t="shared" si="2"/>
        <v>86.8</v>
      </c>
      <c r="R16" s="268">
        <f t="shared" si="26"/>
        <v>86.8</v>
      </c>
      <c r="S16" s="268">
        <f t="shared" si="27"/>
        <v>86.8</v>
      </c>
      <c r="T16" s="554">
        <f t="shared" si="3"/>
        <v>77</v>
      </c>
      <c r="U16" s="267">
        <f>T16+U$5</f>
        <v>77</v>
      </c>
      <c r="V16" s="268">
        <f>T16+V$5</f>
        <v>77</v>
      </c>
      <c r="W16" s="268">
        <f>T16+W$5</f>
        <v>77</v>
      </c>
      <c r="X16" s="269">
        <f>T16+X$5</f>
        <v>77</v>
      </c>
      <c r="Y16" s="269">
        <f t="shared" si="32"/>
        <v>77</v>
      </c>
      <c r="Z16" s="269">
        <f t="shared" si="33"/>
        <v>77</v>
      </c>
      <c r="AA16" s="554">
        <f t="shared" si="4"/>
        <v>72.8</v>
      </c>
      <c r="AB16" s="267">
        <f>AA16+AB$5</f>
        <v>72.8</v>
      </c>
      <c r="AC16" s="268">
        <f>AA16+AC$5</f>
        <v>72.8</v>
      </c>
      <c r="AD16" s="268">
        <f>AA16+AD$5</f>
        <v>72.8</v>
      </c>
      <c r="AE16" s="269">
        <f>AA16+AE$5</f>
        <v>72.8</v>
      </c>
      <c r="AF16" s="269">
        <f t="shared" si="38"/>
        <v>72.8</v>
      </c>
      <c r="AG16" s="269">
        <f t="shared" si="39"/>
        <v>72.8</v>
      </c>
      <c r="AH16" s="554">
        <f t="shared" si="5"/>
        <v>72.099999999999994</v>
      </c>
      <c r="AI16" s="267">
        <f t="shared" si="6"/>
        <v>72.099999999999994</v>
      </c>
      <c r="AJ16" s="268">
        <f t="shared" si="7"/>
        <v>72.099999999999994</v>
      </c>
      <c r="AK16" s="268">
        <f t="shared" si="8"/>
        <v>72.099999999999994</v>
      </c>
      <c r="AL16" s="269">
        <f t="shared" si="9"/>
        <v>72.099999999999994</v>
      </c>
      <c r="AM16" s="269">
        <f t="shared" si="10"/>
        <v>72.099999999999994</v>
      </c>
      <c r="AN16" s="269">
        <f t="shared" si="11"/>
        <v>72.099999999999994</v>
      </c>
      <c r="AO16" s="554">
        <f t="shared" si="12"/>
        <v>71.75</v>
      </c>
      <c r="AP16" s="267">
        <f>AO16+AP$5</f>
        <v>71.75</v>
      </c>
      <c r="AQ16" s="268">
        <f>AO16+AQ$5</f>
        <v>71.75</v>
      </c>
      <c r="AR16" s="268">
        <f>AO16+AR$5</f>
        <v>71.75</v>
      </c>
      <c r="AS16" s="269">
        <f>AO16+AS$5</f>
        <v>71.75</v>
      </c>
      <c r="AT16" s="269">
        <f t="shared" si="44"/>
        <v>71.75</v>
      </c>
      <c r="AU16" s="269">
        <f t="shared" si="45"/>
        <v>71.75</v>
      </c>
      <c r="AV16" s="554">
        <f t="shared" si="13"/>
        <v>71.33</v>
      </c>
      <c r="AW16" s="267">
        <f>AV16+AW$5</f>
        <v>71.33</v>
      </c>
      <c r="AX16" s="268">
        <f>AV16+AX$5</f>
        <v>71.33</v>
      </c>
      <c r="AY16" s="268">
        <f>AV16+AY$5</f>
        <v>71.33</v>
      </c>
      <c r="AZ16" s="269">
        <f>AV16+AZ$5</f>
        <v>71.33</v>
      </c>
      <c r="BA16" s="269">
        <f t="shared" si="50"/>
        <v>71.33</v>
      </c>
      <c r="BB16" s="269">
        <f t="shared" si="51"/>
        <v>71.33</v>
      </c>
      <c r="BC16" s="554">
        <f t="shared" si="14"/>
        <v>70.91</v>
      </c>
      <c r="BD16" s="267">
        <f>BC16+BD$5</f>
        <v>70.91</v>
      </c>
      <c r="BE16" s="268">
        <f>BC16+BE$5</f>
        <v>70.91</v>
      </c>
      <c r="BF16" s="268">
        <f>BC16+BF$5</f>
        <v>70.91</v>
      </c>
      <c r="BG16" s="269">
        <f>BC16+BG$5</f>
        <v>70.91</v>
      </c>
      <c r="BH16" s="269">
        <f t="shared" si="56"/>
        <v>70.91</v>
      </c>
      <c r="BI16" s="269">
        <f t="shared" si="57"/>
        <v>70.91</v>
      </c>
      <c r="BJ16" s="554">
        <f>J16*L16</f>
        <v>70.699999999999989</v>
      </c>
      <c r="BK16" s="267">
        <f>BJ16+BK$5</f>
        <v>70.699999999999989</v>
      </c>
      <c r="BL16" s="268">
        <f>BJ16+BL$5</f>
        <v>70.699999999999989</v>
      </c>
      <c r="BM16" s="268">
        <f>BJ16+BM$5</f>
        <v>70.699999999999989</v>
      </c>
      <c r="BN16" s="270">
        <f>BJ16+BN$5</f>
        <v>70.699999999999989</v>
      </c>
      <c r="BO16" s="269">
        <f t="shared" si="63"/>
        <v>70.699999999999989</v>
      </c>
      <c r="BP16" s="269">
        <f t="shared" si="64"/>
        <v>70.699999999999989</v>
      </c>
      <c r="BQ16" s="554">
        <f t="shared" si="65"/>
        <v>70.349999999999994</v>
      </c>
      <c r="BR16" s="267">
        <f>BQ16+BR$5</f>
        <v>70.349999999999994</v>
      </c>
      <c r="BS16" s="268">
        <f>BQ16+BS$5</f>
        <v>70.349999999999994</v>
      </c>
      <c r="BT16" s="268">
        <f>BQ16+BT$5</f>
        <v>70.349999999999994</v>
      </c>
      <c r="BU16" s="270">
        <f>BQ16+BU$5</f>
        <v>70.349999999999994</v>
      </c>
      <c r="BV16" s="269">
        <f t="shared" si="70"/>
        <v>70.349999999999994</v>
      </c>
      <c r="BW16" s="269">
        <f t="shared" si="71"/>
        <v>70.349999999999994</v>
      </c>
    </row>
    <row r="17" spans="1:74" ht="25.2" x14ac:dyDescent="0.6">
      <c r="A17" s="372" t="s">
        <v>350</v>
      </c>
      <c r="B17" s="373"/>
      <c r="C17" s="374"/>
      <c r="D17" s="374"/>
      <c r="E17" s="374"/>
      <c r="F17" s="374"/>
      <c r="G17" s="374"/>
      <c r="H17" s="374"/>
      <c r="I17" s="374"/>
      <c r="J17" s="374"/>
      <c r="K17" s="374"/>
      <c r="L17" s="375"/>
      <c r="M17" s="376"/>
      <c r="N17" s="377"/>
      <c r="O17" s="377"/>
      <c r="P17" s="377"/>
      <c r="Q17" s="377"/>
      <c r="R17" s="377"/>
      <c r="S17" s="377"/>
      <c r="T17" s="378"/>
      <c r="U17" s="377"/>
      <c r="V17" s="377"/>
      <c r="W17" s="377"/>
      <c r="X17" s="377"/>
      <c r="Y17" s="377"/>
      <c r="Z17" s="377"/>
      <c r="AA17" s="378"/>
      <c r="AB17" s="377"/>
      <c r="AC17" s="377"/>
      <c r="AD17" s="377"/>
      <c r="AE17" s="377"/>
      <c r="AF17" s="377"/>
      <c r="AG17" s="377"/>
      <c r="AH17" s="378"/>
      <c r="AI17" s="378"/>
      <c r="AJ17" s="378"/>
      <c r="AK17" s="378"/>
      <c r="AL17" s="378"/>
      <c r="AM17" s="378"/>
      <c r="AN17" s="378"/>
      <c r="AO17" s="378"/>
      <c r="AP17" s="378"/>
      <c r="AQ17" s="378"/>
      <c r="AR17" s="378"/>
      <c r="AS17" s="378"/>
      <c r="AT17" s="378"/>
      <c r="AU17" s="378"/>
      <c r="AV17" s="378"/>
      <c r="AW17" s="377"/>
      <c r="AX17" s="377"/>
      <c r="AY17" s="377"/>
      <c r="AZ17" s="377"/>
      <c r="BA17" s="377"/>
      <c r="BB17" s="377"/>
      <c r="BC17" s="378"/>
      <c r="BD17" s="377"/>
      <c r="BE17" s="377"/>
      <c r="BF17" s="377"/>
      <c r="BG17" s="377"/>
      <c r="BH17" s="377"/>
      <c r="BI17" s="377"/>
      <c r="BJ17" s="378"/>
      <c r="BK17" s="377"/>
      <c r="BL17" s="377"/>
      <c r="BM17" s="377"/>
      <c r="BN17" s="379"/>
      <c r="BO17" s="380"/>
      <c r="BQ17" s="378"/>
      <c r="BR17" s="377"/>
      <c r="BS17" s="377"/>
      <c r="BT17" s="377"/>
      <c r="BU17" s="379"/>
      <c r="BV17" s="380"/>
    </row>
    <row r="18" spans="1:74" ht="25.2" x14ac:dyDescent="0.6">
      <c r="A18" s="372" t="s">
        <v>351</v>
      </c>
      <c r="B18" s="373"/>
      <c r="C18" s="374"/>
      <c r="D18" s="374"/>
      <c r="E18" s="374"/>
      <c r="F18" s="374"/>
      <c r="G18" s="374"/>
      <c r="H18" s="374"/>
      <c r="I18" s="374"/>
      <c r="J18" s="374"/>
      <c r="K18" s="374"/>
      <c r="L18" s="375"/>
      <c r="M18" s="376"/>
      <c r="N18" s="377"/>
      <c r="O18" s="377"/>
      <c r="P18" s="377"/>
      <c r="Q18" s="377"/>
      <c r="R18" s="377"/>
      <c r="S18" s="377"/>
      <c r="T18" s="378"/>
      <c r="U18" s="377"/>
      <c r="V18" s="377"/>
      <c r="W18" s="377"/>
      <c r="X18" s="377"/>
      <c r="Y18" s="377"/>
      <c r="Z18" s="377"/>
      <c r="AA18" s="378"/>
      <c r="AB18" s="377"/>
      <c r="AC18" s="377"/>
      <c r="AD18" s="377"/>
      <c r="AE18" s="377"/>
      <c r="AF18" s="377"/>
      <c r="AG18" s="377"/>
      <c r="AH18" s="378"/>
      <c r="AI18" s="378"/>
      <c r="AJ18" s="378"/>
      <c r="AK18" s="378"/>
      <c r="AL18" s="378"/>
      <c r="AM18" s="378"/>
      <c r="AN18" s="378"/>
      <c r="AO18" s="378"/>
      <c r="AP18" s="378"/>
      <c r="AQ18" s="378"/>
      <c r="AR18" s="378"/>
      <c r="AS18" s="378"/>
      <c r="AT18" s="378"/>
      <c r="AU18" s="378"/>
      <c r="AV18" s="378"/>
      <c r="AW18" s="377"/>
      <c r="AX18" s="377"/>
      <c r="AY18" s="377"/>
      <c r="AZ18" s="377"/>
      <c r="BA18" s="377"/>
      <c r="BB18" s="377"/>
      <c r="BC18" s="378"/>
      <c r="BD18" s="377"/>
      <c r="BE18" s="377"/>
      <c r="BF18" s="377"/>
      <c r="BG18" s="377"/>
      <c r="BH18" s="377"/>
      <c r="BI18" s="377"/>
      <c r="BJ18" s="378"/>
      <c r="BK18" s="377"/>
      <c r="BL18" s="377"/>
      <c r="BM18" s="377"/>
      <c r="BN18" s="379"/>
      <c r="BO18" s="380"/>
      <c r="BQ18" s="378"/>
      <c r="BR18" s="377"/>
      <c r="BS18" s="377"/>
      <c r="BT18" s="377"/>
      <c r="BU18" s="379"/>
      <c r="BV18" s="380"/>
    </row>
    <row r="19" spans="1:74" x14ac:dyDescent="0.3">
      <c r="A19" t="s">
        <v>270</v>
      </c>
      <c r="D19" s="169"/>
      <c r="E19" s="169"/>
      <c r="F19" s="169"/>
      <c r="G19" s="169"/>
      <c r="H19" s="169"/>
      <c r="I19" s="169"/>
      <c r="J19" s="169"/>
      <c r="K19" s="169"/>
      <c r="L19" s="169"/>
      <c r="M19" s="271"/>
      <c r="N19" s="30"/>
      <c r="O19" s="30"/>
      <c r="P19" s="30"/>
      <c r="Q19" s="30"/>
      <c r="R19" s="30"/>
      <c r="S19" s="30"/>
      <c r="T19" s="271"/>
      <c r="U19" s="30"/>
      <c r="V19" s="30"/>
      <c r="W19" s="30"/>
      <c r="X19" s="30"/>
      <c r="Y19" s="30"/>
      <c r="Z19" s="30"/>
      <c r="AA19" s="271"/>
      <c r="AB19" s="30"/>
      <c r="AC19" s="30"/>
      <c r="AD19" s="30"/>
      <c r="AE19" s="30"/>
      <c r="AF19" s="30"/>
      <c r="AG19" s="30"/>
      <c r="AH19" s="271"/>
      <c r="AI19" s="271"/>
      <c r="AJ19" s="271"/>
      <c r="AK19" s="271"/>
      <c r="AL19" s="271"/>
      <c r="AM19" s="271"/>
      <c r="AN19" s="271"/>
      <c r="AO19" s="271"/>
      <c r="AP19" s="271"/>
      <c r="AQ19" s="271"/>
      <c r="AR19" s="271"/>
      <c r="AS19" s="271"/>
      <c r="AT19" s="271"/>
      <c r="AU19" s="271"/>
      <c r="AV19" s="271"/>
      <c r="AW19" s="30"/>
      <c r="AX19" s="30"/>
      <c r="AY19" s="30"/>
      <c r="AZ19" s="30"/>
      <c r="BA19" s="30"/>
      <c r="BB19" s="30"/>
      <c r="BC19" s="271"/>
      <c r="BD19" s="30"/>
      <c r="BE19" s="30"/>
      <c r="BF19" s="30"/>
      <c r="BG19" s="30"/>
      <c r="BH19" s="30"/>
      <c r="BI19" s="30"/>
      <c r="BJ19" s="271"/>
      <c r="BK19" s="30"/>
      <c r="BL19" s="30"/>
      <c r="BM19" s="30"/>
      <c r="BQ19" s="271"/>
      <c r="BR19" s="30"/>
      <c r="BS19" s="30"/>
      <c r="BT19" s="30"/>
    </row>
    <row r="20" spans="1:74" x14ac:dyDescent="0.3">
      <c r="A20" t="s">
        <v>508</v>
      </c>
      <c r="D20" s="169"/>
      <c r="E20" s="169"/>
      <c r="F20" s="169"/>
      <c r="G20" s="169"/>
      <c r="H20" s="169"/>
      <c r="I20" s="169"/>
      <c r="J20" s="169"/>
      <c r="K20" s="169"/>
      <c r="L20" s="169"/>
      <c r="M20" s="271"/>
      <c r="N20" s="30"/>
      <c r="O20" s="30"/>
      <c r="P20" s="30"/>
      <c r="Q20" s="30"/>
      <c r="R20" s="30"/>
      <c r="S20" s="30"/>
      <c r="T20" s="271"/>
      <c r="U20" s="30"/>
      <c r="V20" s="30"/>
      <c r="W20" s="30"/>
      <c r="X20" s="30"/>
      <c r="Y20" s="30"/>
      <c r="Z20" s="30"/>
      <c r="AA20" s="271"/>
      <c r="AB20" s="30"/>
      <c r="AC20" s="30"/>
      <c r="AD20" s="30"/>
      <c r="AE20" s="30"/>
      <c r="AF20" s="30"/>
      <c r="AG20" s="30"/>
      <c r="AH20" s="271"/>
      <c r="AI20" s="271"/>
      <c r="AJ20" s="271"/>
      <c r="AK20" s="271"/>
      <c r="AL20" s="271"/>
      <c r="AM20" s="271"/>
      <c r="AN20" s="271"/>
      <c r="AO20" s="271"/>
      <c r="AP20" s="271"/>
      <c r="AQ20" s="271"/>
      <c r="AR20" s="271"/>
      <c r="AS20" s="271"/>
      <c r="AT20" s="271"/>
      <c r="AU20" s="271"/>
      <c r="AV20" s="271"/>
      <c r="AW20" s="30"/>
      <c r="AX20" s="30"/>
      <c r="AY20" s="30"/>
      <c r="AZ20" s="30"/>
      <c r="BA20" s="30"/>
      <c r="BB20" s="30"/>
      <c r="BC20" s="271"/>
      <c r="BD20" s="30"/>
      <c r="BE20" s="30"/>
      <c r="BF20" s="30"/>
      <c r="BG20" s="30"/>
      <c r="BH20" s="30"/>
      <c r="BI20" s="30"/>
      <c r="BJ20" s="271"/>
      <c r="BK20" s="30"/>
      <c r="BL20" s="30"/>
      <c r="BM20" s="30"/>
      <c r="BQ20" s="271"/>
      <c r="BR20" s="30"/>
      <c r="BS20" s="30"/>
      <c r="BT20" s="30"/>
    </row>
    <row r="21" spans="1:74" x14ac:dyDescent="0.3">
      <c r="A21" t="s">
        <v>272</v>
      </c>
      <c r="D21" s="169"/>
      <c r="E21" s="169"/>
      <c r="F21" s="169"/>
      <c r="G21" s="169"/>
      <c r="H21" s="169"/>
      <c r="I21" s="169"/>
      <c r="J21" s="169"/>
      <c r="K21" s="169"/>
      <c r="L21" s="169"/>
      <c r="M21" s="271"/>
      <c r="N21" s="30"/>
      <c r="O21" s="30"/>
      <c r="P21" s="30"/>
      <c r="Q21" s="30"/>
      <c r="R21" s="30"/>
      <c r="S21" s="30"/>
      <c r="T21" s="271"/>
      <c r="U21" s="30"/>
      <c r="V21" s="30"/>
      <c r="W21" s="30"/>
      <c r="X21" s="30"/>
      <c r="Y21" s="30"/>
      <c r="Z21" s="30"/>
      <c r="AA21" s="271"/>
      <c r="AB21" s="30"/>
      <c r="AC21" s="30"/>
      <c r="AD21" s="30"/>
      <c r="AE21" s="30"/>
      <c r="AF21" s="30"/>
      <c r="AG21" s="30"/>
      <c r="AH21" s="271"/>
      <c r="AI21" s="271"/>
      <c r="AJ21" s="271"/>
      <c r="AK21" s="271"/>
      <c r="AL21" s="271"/>
      <c r="AM21" s="271"/>
      <c r="AN21" s="271"/>
      <c r="AO21" s="271"/>
      <c r="AP21" s="271"/>
      <c r="AQ21" s="271"/>
      <c r="AR21" s="271"/>
      <c r="AS21" s="271"/>
      <c r="AT21" s="271"/>
      <c r="AU21" s="271"/>
      <c r="AV21" s="271"/>
      <c r="AW21" s="30"/>
      <c r="AX21" s="30"/>
      <c r="AY21" s="30"/>
      <c r="AZ21" s="30"/>
      <c r="BA21" s="30"/>
      <c r="BB21" s="30"/>
      <c r="BC21" s="271"/>
      <c r="BD21" s="30"/>
      <c r="BE21" s="30"/>
      <c r="BF21" s="30"/>
      <c r="BG21" s="30"/>
      <c r="BH21" s="30"/>
      <c r="BI21" s="30"/>
      <c r="BJ21" s="271"/>
      <c r="BK21" s="30"/>
      <c r="BL21" s="30"/>
      <c r="BM21" s="30"/>
      <c r="BQ21" s="271"/>
      <c r="BR21" s="30"/>
      <c r="BS21" s="30"/>
      <c r="BT21" s="30"/>
    </row>
    <row r="22" spans="1:74" x14ac:dyDescent="0.3">
      <c r="A22" t="s">
        <v>273</v>
      </c>
      <c r="D22" s="169"/>
      <c r="E22" s="169"/>
      <c r="F22" s="169"/>
      <c r="G22" s="169"/>
      <c r="H22" s="169"/>
      <c r="I22" s="169"/>
      <c r="J22" s="169"/>
      <c r="K22" s="169"/>
      <c r="L22" s="169"/>
      <c r="M22" s="271"/>
      <c r="N22" s="30"/>
      <c r="O22" s="30"/>
      <c r="P22" s="30"/>
      <c r="Q22" s="30"/>
      <c r="R22" s="30"/>
      <c r="S22" s="30"/>
      <c r="T22" s="271"/>
      <c r="U22" s="30"/>
      <c r="V22" s="30"/>
      <c r="W22" s="30"/>
      <c r="X22" s="30"/>
      <c r="Y22" s="30"/>
      <c r="Z22" s="30"/>
      <c r="AA22" s="271"/>
      <c r="AB22" s="30"/>
      <c r="AC22" s="30"/>
      <c r="AD22" s="30"/>
      <c r="AE22" s="30"/>
      <c r="AF22" s="30"/>
      <c r="AG22" s="30"/>
      <c r="AH22" s="271"/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271"/>
      <c r="AT22" s="271"/>
      <c r="AU22" s="271"/>
      <c r="AV22" s="271"/>
      <c r="AW22" s="30"/>
      <c r="AX22" s="30"/>
      <c r="AY22" s="30"/>
      <c r="AZ22" s="30"/>
      <c r="BA22" s="30"/>
      <c r="BB22" s="30"/>
      <c r="BC22" s="271"/>
      <c r="BD22" s="30"/>
      <c r="BE22" s="30"/>
      <c r="BF22" s="30"/>
      <c r="BG22" s="30"/>
      <c r="BH22" s="30"/>
      <c r="BI22" s="30"/>
      <c r="BJ22" s="271"/>
      <c r="BK22" s="30"/>
      <c r="BL22" s="30"/>
      <c r="BM22" s="30"/>
      <c r="BQ22" s="271"/>
      <c r="BR22" s="30"/>
      <c r="BS22" s="30"/>
      <c r="BT22" s="30"/>
    </row>
    <row r="23" spans="1:74" ht="15.6" x14ac:dyDescent="0.3">
      <c r="A23" s="304" t="s">
        <v>290</v>
      </c>
      <c r="D23" s="169"/>
      <c r="E23" s="169"/>
      <c r="F23" s="169"/>
      <c r="G23" s="169"/>
      <c r="H23" s="169"/>
      <c r="I23" s="169"/>
      <c r="J23" s="169"/>
      <c r="K23" s="169"/>
      <c r="L23" s="169"/>
      <c r="M23" s="271"/>
      <c r="N23" s="30"/>
      <c r="O23" s="30"/>
      <c r="P23" s="30"/>
      <c r="Q23" s="30"/>
      <c r="R23" s="30"/>
      <c r="S23" s="30"/>
      <c r="T23" s="271"/>
      <c r="U23" s="30"/>
      <c r="V23" s="30"/>
      <c r="W23" s="30"/>
      <c r="X23" s="30"/>
      <c r="Y23" s="30"/>
      <c r="Z23" s="30"/>
      <c r="AA23" s="271"/>
      <c r="AB23" s="30"/>
      <c r="AC23" s="30"/>
      <c r="AD23" s="30"/>
      <c r="AE23" s="30"/>
      <c r="AF23" s="30"/>
      <c r="AG23" s="30"/>
      <c r="AH23" s="271"/>
      <c r="AI23" s="271"/>
      <c r="AJ23" s="271"/>
      <c r="AK23" s="271"/>
      <c r="AL23" s="271"/>
      <c r="AM23" s="271"/>
      <c r="AN23" s="271"/>
      <c r="AO23" s="271"/>
      <c r="AP23" s="271"/>
      <c r="AQ23" s="271"/>
      <c r="AR23" s="271"/>
      <c r="AS23" s="271"/>
      <c r="AT23" s="271"/>
      <c r="AU23" s="271"/>
      <c r="AV23" s="271"/>
      <c r="AW23" s="30"/>
      <c r="AX23" s="30"/>
      <c r="AY23" s="30"/>
      <c r="AZ23" s="30"/>
      <c r="BA23" s="30"/>
      <c r="BB23" s="30"/>
      <c r="BC23" s="271"/>
      <c r="BD23" s="30"/>
      <c r="BE23" s="30"/>
      <c r="BF23" s="30"/>
      <c r="BG23" s="30"/>
      <c r="BH23" s="30"/>
      <c r="BI23" s="30"/>
      <c r="BJ23" s="271"/>
      <c r="BK23" s="30"/>
      <c r="BL23" s="30"/>
      <c r="BM23" s="30"/>
      <c r="BQ23" s="271"/>
      <c r="BR23" s="30"/>
      <c r="BS23" s="30"/>
      <c r="BT23" s="30"/>
    </row>
    <row r="24" spans="1:74" x14ac:dyDescent="0.3">
      <c r="A24" s="23" t="s">
        <v>279</v>
      </c>
      <c r="D24" s="169"/>
      <c r="E24" s="169"/>
      <c r="F24" s="169"/>
      <c r="G24" s="169"/>
      <c r="H24" s="169"/>
      <c r="I24" s="169"/>
      <c r="J24" s="169"/>
      <c r="K24" s="169"/>
      <c r="L24" s="169"/>
      <c r="M24" s="271"/>
      <c r="N24" s="30"/>
      <c r="O24" s="30"/>
      <c r="P24" s="30"/>
      <c r="Q24" s="30"/>
      <c r="R24" s="30"/>
      <c r="S24" s="30"/>
      <c r="T24" s="271"/>
      <c r="U24" s="30"/>
      <c r="V24" s="30"/>
      <c r="W24" s="30"/>
      <c r="X24" s="30"/>
      <c r="Y24" s="30"/>
      <c r="Z24" s="30"/>
      <c r="AA24" s="271"/>
      <c r="AB24" s="30"/>
      <c r="AC24" s="30"/>
      <c r="AD24" s="30"/>
      <c r="AE24" s="30"/>
      <c r="AF24" s="30"/>
      <c r="AG24" s="30"/>
      <c r="AH24" s="271"/>
      <c r="AI24" s="271"/>
      <c r="AJ24" s="271"/>
      <c r="AK24" s="271"/>
      <c r="AL24" s="271"/>
      <c r="AM24" s="271"/>
      <c r="AN24" s="271"/>
      <c r="AO24" s="271"/>
      <c r="AP24" s="271"/>
      <c r="AQ24" s="271"/>
      <c r="AR24" s="271"/>
      <c r="AS24" s="271"/>
      <c r="AT24" s="271"/>
      <c r="AU24" s="271"/>
      <c r="AV24" s="271"/>
      <c r="AW24" s="30"/>
      <c r="AX24" s="30"/>
      <c r="AY24" s="30"/>
      <c r="AZ24" s="30"/>
      <c r="BA24" s="30"/>
      <c r="BB24" s="30"/>
      <c r="BC24" s="271"/>
      <c r="BD24" s="30"/>
      <c r="BE24" s="30"/>
      <c r="BF24" s="30"/>
      <c r="BG24" s="30"/>
      <c r="BH24" s="30"/>
      <c r="BI24" s="30"/>
      <c r="BJ24" s="271"/>
      <c r="BK24" s="30"/>
      <c r="BL24" s="30"/>
      <c r="BM24" s="30"/>
      <c r="BQ24" s="271"/>
      <c r="BR24" s="30"/>
      <c r="BS24" s="30"/>
      <c r="BT24" s="30"/>
    </row>
    <row r="25" spans="1:74" x14ac:dyDescent="0.3">
      <c r="A25" s="23" t="s">
        <v>280</v>
      </c>
      <c r="D25" s="169"/>
      <c r="E25" s="169"/>
      <c r="F25" s="169"/>
      <c r="G25" s="169"/>
      <c r="H25" s="169"/>
      <c r="I25" s="169"/>
      <c r="J25" s="169"/>
      <c r="K25" s="169"/>
      <c r="L25" s="169"/>
      <c r="M25" s="271"/>
      <c r="N25" s="30"/>
      <c r="O25" s="30"/>
      <c r="P25" s="30"/>
      <c r="Q25" s="30"/>
      <c r="R25" s="30"/>
      <c r="S25" s="30"/>
      <c r="T25" s="271"/>
      <c r="U25" s="30"/>
      <c r="V25" s="30"/>
      <c r="W25" s="30"/>
      <c r="X25" s="30"/>
      <c r="Y25" s="30"/>
      <c r="Z25" s="30"/>
      <c r="AA25" s="271"/>
      <c r="AB25" s="30"/>
      <c r="AC25" s="30"/>
      <c r="AD25" s="30"/>
      <c r="AE25" s="30"/>
      <c r="AF25" s="30"/>
      <c r="AG25" s="30"/>
      <c r="AH25" s="271"/>
      <c r="AI25" s="271"/>
      <c r="AJ25" s="271"/>
      <c r="AK25" s="271"/>
      <c r="AL25" s="271"/>
      <c r="AM25" s="271"/>
      <c r="AN25" s="271"/>
      <c r="AO25" s="271"/>
      <c r="AP25" s="271"/>
      <c r="AQ25" s="271"/>
      <c r="AR25" s="271"/>
      <c r="AS25" s="271"/>
      <c r="AT25" s="271"/>
      <c r="AU25" s="271"/>
      <c r="AV25" s="271"/>
      <c r="AW25" s="30"/>
      <c r="AX25" s="30"/>
      <c r="AY25" s="30"/>
      <c r="AZ25" s="30"/>
      <c r="BA25" s="30"/>
      <c r="BB25" s="30"/>
      <c r="BC25" s="271"/>
      <c r="BD25" s="30"/>
      <c r="BE25" s="30"/>
      <c r="BF25" s="30"/>
      <c r="BG25" s="30"/>
      <c r="BH25" s="30"/>
      <c r="BI25" s="30"/>
      <c r="BJ25" s="271"/>
      <c r="BK25" s="30"/>
      <c r="BL25" s="30"/>
      <c r="BM25" s="30"/>
      <c r="BQ25" s="271"/>
      <c r="BR25" s="30"/>
      <c r="BS25" s="30"/>
      <c r="BT25" s="30"/>
    </row>
    <row r="26" spans="1:74" x14ac:dyDescent="0.3">
      <c r="A26" s="23" t="s">
        <v>281</v>
      </c>
      <c r="D26" s="169"/>
      <c r="E26" s="169"/>
      <c r="F26" s="169"/>
      <c r="G26" s="169"/>
      <c r="H26" s="169"/>
      <c r="I26" s="169"/>
      <c r="J26" s="169"/>
      <c r="K26" s="169"/>
      <c r="L26" s="169"/>
      <c r="M26" s="271"/>
      <c r="N26" s="30"/>
      <c r="O26" s="30"/>
      <c r="P26" s="30"/>
      <c r="Q26" s="30"/>
      <c r="R26" s="30"/>
      <c r="S26" s="30"/>
      <c r="T26" s="271"/>
      <c r="U26" s="30"/>
      <c r="V26" s="30"/>
      <c r="W26" s="30"/>
      <c r="X26" s="30"/>
      <c r="Y26" s="30"/>
      <c r="Z26" s="30"/>
      <c r="AA26" s="271"/>
      <c r="AB26" s="30"/>
      <c r="AC26" s="30"/>
      <c r="AD26" s="30"/>
      <c r="AE26" s="30"/>
      <c r="AF26" s="30"/>
      <c r="AG26" s="30"/>
      <c r="AH26" s="271"/>
      <c r="AI26" s="271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30"/>
      <c r="AX26" s="30"/>
      <c r="AY26" s="30"/>
      <c r="AZ26" s="30"/>
      <c r="BA26" s="30"/>
      <c r="BB26" s="30"/>
      <c r="BC26" s="271"/>
      <c r="BD26" s="30"/>
      <c r="BE26" s="30"/>
      <c r="BF26" s="30"/>
      <c r="BG26" s="30"/>
      <c r="BH26" s="30"/>
      <c r="BI26" s="30"/>
      <c r="BJ26" s="271"/>
      <c r="BK26" s="30"/>
      <c r="BL26" s="30"/>
      <c r="BM26" s="30"/>
      <c r="BQ26" s="271"/>
      <c r="BR26" s="30"/>
      <c r="BS26" s="30"/>
      <c r="BT26" s="30"/>
    </row>
    <row r="27" spans="1:74" x14ac:dyDescent="0.3">
      <c r="A27" s="23" t="s">
        <v>282</v>
      </c>
      <c r="D27" s="169"/>
      <c r="E27" s="169"/>
      <c r="F27" s="169"/>
      <c r="G27" s="169"/>
      <c r="H27" s="169"/>
      <c r="I27" s="169"/>
      <c r="J27" s="169"/>
      <c r="K27" s="169"/>
      <c r="L27" s="169"/>
      <c r="M27" s="271"/>
      <c r="N27" s="30"/>
      <c r="O27" s="30"/>
      <c r="P27" s="30"/>
      <c r="Q27" s="30"/>
      <c r="R27" s="30"/>
      <c r="S27" s="30"/>
      <c r="T27" s="271"/>
      <c r="U27" s="30"/>
      <c r="V27" s="30"/>
      <c r="W27" s="30"/>
      <c r="X27" s="30"/>
      <c r="Y27" s="30"/>
      <c r="Z27" s="30"/>
      <c r="AA27" s="271"/>
      <c r="AB27" s="30"/>
      <c r="AC27" s="30"/>
      <c r="AD27" s="30"/>
      <c r="AE27" s="30"/>
      <c r="AF27" s="30"/>
      <c r="AG27" s="30"/>
      <c r="AH27" s="271"/>
      <c r="AI27" s="271"/>
      <c r="AJ27" s="271"/>
      <c r="AK27" s="271"/>
      <c r="AL27" s="271"/>
      <c r="AM27" s="271"/>
      <c r="AN27" s="271"/>
      <c r="AO27" s="271"/>
      <c r="AP27" s="271"/>
      <c r="AQ27" s="271"/>
      <c r="AR27" s="271"/>
      <c r="AS27" s="271"/>
      <c r="AT27" s="271"/>
      <c r="AU27" s="271"/>
      <c r="AV27" s="271"/>
      <c r="AW27" s="30"/>
      <c r="AX27" s="30"/>
      <c r="AY27" s="30"/>
      <c r="AZ27" s="30"/>
      <c r="BA27" s="30"/>
      <c r="BB27" s="30"/>
      <c r="BC27" s="271"/>
      <c r="BD27" s="30"/>
      <c r="BE27" s="30"/>
      <c r="BF27" s="30"/>
      <c r="BG27" s="30"/>
      <c r="BH27" s="30"/>
      <c r="BI27" s="30"/>
      <c r="BJ27" s="271"/>
      <c r="BK27" s="30"/>
      <c r="BL27" s="30"/>
      <c r="BM27" s="30"/>
      <c r="BQ27" s="271"/>
      <c r="BR27" s="30"/>
      <c r="BS27" s="30"/>
      <c r="BT27" s="30"/>
    </row>
    <row r="28" spans="1:74" x14ac:dyDescent="0.3">
      <c r="A28" s="23" t="s">
        <v>442</v>
      </c>
      <c r="D28" s="169"/>
      <c r="E28" s="169"/>
      <c r="F28" s="169"/>
      <c r="G28" s="169"/>
      <c r="H28" s="169"/>
      <c r="I28" s="169"/>
      <c r="J28" s="169"/>
      <c r="K28" s="169"/>
      <c r="L28" s="169"/>
      <c r="M28" s="271"/>
      <c r="N28" s="30"/>
      <c r="O28" s="30"/>
      <c r="P28" s="30"/>
      <c r="Q28" s="30"/>
      <c r="R28" s="30"/>
      <c r="S28" s="30"/>
      <c r="T28" s="271"/>
      <c r="U28" s="30"/>
      <c r="V28" s="30"/>
      <c r="W28" s="30"/>
      <c r="X28" s="30"/>
      <c r="Y28" s="30"/>
      <c r="Z28" s="30"/>
      <c r="AA28" s="271"/>
      <c r="AB28" s="30"/>
      <c r="AC28" s="30"/>
      <c r="AD28" s="30"/>
      <c r="AE28" s="30"/>
      <c r="AF28" s="30"/>
      <c r="AG28" s="30"/>
      <c r="AH28" s="271"/>
      <c r="AI28" s="271"/>
      <c r="AJ28" s="271"/>
      <c r="AK28" s="271"/>
      <c r="AL28" s="271"/>
      <c r="AM28" s="271"/>
      <c r="AN28" s="271"/>
      <c r="AO28" s="271"/>
      <c r="AP28" s="271"/>
      <c r="AQ28" s="271"/>
      <c r="AR28" s="271"/>
      <c r="AS28" s="271"/>
      <c r="AT28" s="271"/>
      <c r="AU28" s="271"/>
      <c r="AV28" s="271"/>
      <c r="AW28" s="30"/>
      <c r="AX28" s="30"/>
      <c r="AY28" s="30"/>
      <c r="AZ28" s="30"/>
      <c r="BA28" s="30"/>
      <c r="BB28" s="30"/>
      <c r="BC28" s="271"/>
      <c r="BD28" s="30"/>
      <c r="BE28" s="30"/>
      <c r="BF28" s="30"/>
      <c r="BG28" s="30"/>
      <c r="BH28" s="30"/>
      <c r="BI28" s="30"/>
      <c r="BJ28" s="271"/>
      <c r="BK28" s="30"/>
      <c r="BL28" s="30"/>
      <c r="BM28" s="30"/>
      <c r="BQ28" s="271"/>
      <c r="BR28" s="30"/>
      <c r="BS28" s="30"/>
      <c r="BT28" s="30"/>
    </row>
    <row r="29" spans="1:74" x14ac:dyDescent="0.3">
      <c r="A29" s="23" t="s">
        <v>443</v>
      </c>
      <c r="D29" s="169"/>
      <c r="E29" s="169"/>
      <c r="F29" s="169"/>
      <c r="G29" s="169"/>
      <c r="H29" s="169"/>
      <c r="I29" s="169"/>
      <c r="J29" s="169"/>
      <c r="K29" s="169"/>
      <c r="L29" s="169"/>
      <c r="M29" s="271"/>
      <c r="N29" s="30"/>
      <c r="O29" s="30"/>
      <c r="P29" s="30"/>
      <c r="Q29" s="30"/>
      <c r="R29" s="30"/>
      <c r="S29" s="30"/>
      <c r="T29" s="271"/>
      <c r="U29" s="30"/>
      <c r="V29" s="30"/>
      <c r="W29" s="30"/>
      <c r="X29" s="30"/>
      <c r="Y29" s="30"/>
      <c r="Z29" s="30"/>
      <c r="AA29" s="271"/>
      <c r="AB29" s="30"/>
      <c r="AC29" s="30"/>
      <c r="AD29" s="30"/>
      <c r="AE29" s="30"/>
      <c r="AF29" s="30"/>
      <c r="AG29" s="30"/>
      <c r="AH29" s="271"/>
      <c r="AI29" s="271"/>
      <c r="AJ29" s="271"/>
      <c r="AK29" s="271"/>
      <c r="AL29" s="271"/>
      <c r="AM29" s="271"/>
      <c r="AN29" s="271"/>
      <c r="AO29" s="271"/>
      <c r="AP29" s="271"/>
      <c r="AQ29" s="271"/>
      <c r="AR29" s="271"/>
      <c r="AS29" s="271"/>
      <c r="AT29" s="271"/>
      <c r="AU29" s="271"/>
      <c r="AV29" s="271"/>
      <c r="AW29" s="30"/>
      <c r="AX29" s="30"/>
      <c r="AY29" s="30"/>
      <c r="AZ29" s="30"/>
      <c r="BA29" s="30"/>
      <c r="BB29" s="30"/>
      <c r="BC29" s="271"/>
      <c r="BD29" s="30"/>
      <c r="BE29" s="30"/>
      <c r="BF29" s="30"/>
      <c r="BG29" s="30"/>
      <c r="BH29" s="30"/>
      <c r="BI29" s="30"/>
      <c r="BJ29" s="271"/>
      <c r="BK29" s="30"/>
      <c r="BL29" s="30"/>
      <c r="BM29" s="30"/>
      <c r="BQ29" s="271"/>
      <c r="BR29" s="30"/>
      <c r="BS29" s="30"/>
      <c r="BT29" s="30"/>
    </row>
    <row r="30" spans="1:74" x14ac:dyDescent="0.3">
      <c r="D30" s="169"/>
      <c r="E30" s="169"/>
      <c r="F30" s="169"/>
      <c r="G30" s="169"/>
      <c r="H30" s="169"/>
      <c r="I30" s="169"/>
      <c r="J30" s="169"/>
      <c r="K30" s="169"/>
      <c r="L30" s="169"/>
      <c r="M30" s="271"/>
      <c r="N30" s="30"/>
      <c r="O30" s="30"/>
      <c r="P30" s="30"/>
      <c r="Q30" s="30"/>
      <c r="R30" s="30"/>
      <c r="S30" s="30"/>
      <c r="T30" s="271"/>
      <c r="U30" s="30"/>
      <c r="V30" s="30"/>
      <c r="W30" s="30"/>
      <c r="X30" s="30"/>
      <c r="Y30" s="30"/>
      <c r="Z30" s="30"/>
      <c r="AA30" s="271"/>
      <c r="AB30" s="30"/>
      <c r="AC30" s="30"/>
      <c r="AD30" s="30"/>
      <c r="AE30" s="30"/>
      <c r="AF30" s="30"/>
      <c r="AG30" s="30"/>
      <c r="AH30" s="271"/>
      <c r="AI30" s="271"/>
      <c r="AJ30" s="271"/>
      <c r="AK30" s="271"/>
      <c r="AL30" s="271"/>
      <c r="AM30" s="271"/>
      <c r="AN30" s="271"/>
      <c r="AO30" s="271"/>
      <c r="AP30" s="271"/>
      <c r="AQ30" s="271"/>
      <c r="AR30" s="271"/>
      <c r="AS30" s="271"/>
      <c r="AT30" s="271"/>
      <c r="AU30" s="271"/>
      <c r="AV30" s="271"/>
      <c r="AW30" s="30"/>
      <c r="AX30" s="30"/>
      <c r="AY30" s="30"/>
      <c r="AZ30" s="30"/>
      <c r="BA30" s="30"/>
      <c r="BB30" s="30"/>
      <c r="BC30" s="271"/>
      <c r="BD30" s="30"/>
      <c r="BE30" s="30"/>
      <c r="BF30" s="30"/>
      <c r="BG30" s="30"/>
      <c r="BH30" s="30"/>
      <c r="BI30" s="30"/>
      <c r="BJ30" s="271"/>
      <c r="BK30" s="30"/>
      <c r="BL30" s="30"/>
      <c r="BM30" s="30"/>
      <c r="BQ30" s="271"/>
      <c r="BR30" s="30"/>
      <c r="BS30" s="30"/>
      <c r="BT30" s="30"/>
    </row>
    <row r="31" spans="1:74" x14ac:dyDescent="0.3">
      <c r="A31" t="s">
        <v>276</v>
      </c>
      <c r="D31" s="169"/>
      <c r="E31" s="169"/>
      <c r="F31" s="169"/>
      <c r="G31" s="169"/>
      <c r="H31" s="169"/>
      <c r="I31" s="169"/>
      <c r="J31" s="169"/>
      <c r="K31" s="169"/>
      <c r="L31" s="169"/>
      <c r="M31" s="271"/>
      <c r="N31" s="30"/>
      <c r="O31" s="30"/>
      <c r="P31" s="30"/>
      <c r="Q31" s="30"/>
      <c r="R31" s="30"/>
      <c r="S31" s="30"/>
      <c r="T31" s="271"/>
      <c r="U31" s="30"/>
      <c r="V31" s="30"/>
      <c r="W31" s="30"/>
      <c r="X31" s="30"/>
      <c r="Y31" s="30"/>
      <c r="Z31" s="30"/>
      <c r="AA31" s="271"/>
      <c r="AB31" s="30"/>
      <c r="AC31" s="30"/>
      <c r="AD31" s="30"/>
      <c r="AE31" s="30"/>
      <c r="AF31" s="30"/>
      <c r="AG31" s="30"/>
      <c r="AH31" s="271"/>
      <c r="AI31" s="271"/>
      <c r="AJ31" s="271"/>
      <c r="AK31" s="271"/>
      <c r="AL31" s="271"/>
      <c r="AM31" s="271"/>
      <c r="AN31" s="271"/>
      <c r="AO31" s="271"/>
      <c r="AP31" s="271"/>
      <c r="AQ31" s="271"/>
      <c r="AR31" s="271"/>
      <c r="AS31" s="271"/>
      <c r="AT31" s="271"/>
      <c r="AU31" s="271"/>
      <c r="AV31" s="271"/>
      <c r="AW31" s="30"/>
      <c r="AX31" s="30"/>
      <c r="AY31" s="30"/>
      <c r="AZ31" s="30"/>
      <c r="BA31" s="30"/>
      <c r="BB31" s="30"/>
      <c r="BC31" s="271"/>
      <c r="BD31" s="30"/>
      <c r="BE31" s="30"/>
      <c r="BF31" s="30"/>
      <c r="BG31" s="30"/>
      <c r="BH31" s="30"/>
      <c r="BI31" s="30"/>
      <c r="BJ31" s="271"/>
      <c r="BK31" s="30"/>
      <c r="BL31" s="30"/>
      <c r="BM31" s="30"/>
      <c r="BQ31" s="271"/>
      <c r="BR31" s="30"/>
      <c r="BS31" s="30"/>
      <c r="BT31" s="30"/>
    </row>
    <row r="32" spans="1:74" x14ac:dyDescent="0.3">
      <c r="A32" t="s">
        <v>436</v>
      </c>
      <c r="D32" s="169"/>
      <c r="E32" s="169"/>
      <c r="F32" s="169"/>
      <c r="G32" s="169"/>
      <c r="H32" s="169"/>
      <c r="I32" s="169"/>
      <c r="J32" s="169"/>
      <c r="K32" s="169"/>
      <c r="L32" s="169"/>
      <c r="M32" s="271"/>
      <c r="N32" s="30"/>
      <c r="O32" s="30"/>
      <c r="P32" s="30"/>
      <c r="Q32" s="30"/>
      <c r="R32" s="30"/>
      <c r="S32" s="30"/>
      <c r="T32" s="271"/>
      <c r="U32" s="30"/>
      <c r="V32" s="30"/>
      <c r="W32" s="30"/>
      <c r="X32" s="30"/>
      <c r="Y32" s="30"/>
      <c r="Z32" s="30"/>
      <c r="AA32" s="271"/>
      <c r="AB32" s="30"/>
      <c r="AC32" s="30"/>
      <c r="AD32" s="30"/>
      <c r="AE32" s="30"/>
      <c r="AF32" s="30"/>
      <c r="AG32" s="30"/>
      <c r="AH32" s="271"/>
      <c r="AI32" s="271"/>
      <c r="AJ32" s="271"/>
      <c r="AK32" s="271"/>
      <c r="AL32" s="271"/>
      <c r="AM32" s="271"/>
      <c r="AN32" s="271"/>
      <c r="AO32" s="271"/>
      <c r="AP32" s="271"/>
      <c r="AQ32" s="271"/>
      <c r="AR32" s="271"/>
      <c r="AS32" s="271"/>
      <c r="AT32" s="271"/>
      <c r="AU32" s="271"/>
      <c r="AV32" s="271"/>
      <c r="AW32" s="30"/>
      <c r="AX32" s="30"/>
      <c r="AY32" s="30"/>
      <c r="AZ32" s="30"/>
      <c r="BA32" s="30"/>
      <c r="BB32" s="30"/>
      <c r="BC32" s="271"/>
      <c r="BD32" s="30"/>
      <c r="BE32" s="30"/>
      <c r="BF32" s="30"/>
      <c r="BG32" s="30"/>
      <c r="BH32" s="30"/>
      <c r="BI32" s="30"/>
      <c r="BJ32" s="271"/>
      <c r="BK32" s="30"/>
      <c r="BL32" s="30"/>
      <c r="BM32" s="30"/>
      <c r="BQ32" s="271"/>
      <c r="BR32" s="30"/>
      <c r="BS32" s="30"/>
      <c r="BT32" s="30"/>
    </row>
    <row r="33" spans="1:72" x14ac:dyDescent="0.3">
      <c r="A33" t="s">
        <v>437</v>
      </c>
      <c r="D33" s="169"/>
      <c r="E33" s="169"/>
      <c r="F33" s="169"/>
      <c r="G33" s="169"/>
      <c r="H33" s="169"/>
      <c r="I33" s="169"/>
      <c r="J33" s="169"/>
      <c r="K33" s="169"/>
      <c r="L33" s="169"/>
      <c r="M33" s="271"/>
      <c r="N33" s="30"/>
      <c r="O33" s="30"/>
      <c r="P33" s="30"/>
      <c r="Q33" s="30"/>
      <c r="R33" s="30"/>
      <c r="S33" s="30"/>
      <c r="T33" s="271"/>
      <c r="U33" s="30"/>
      <c r="V33" s="30"/>
      <c r="W33" s="30"/>
      <c r="X33" s="30"/>
      <c r="Y33" s="30"/>
      <c r="Z33" s="30"/>
      <c r="AA33" s="271"/>
      <c r="AB33" s="30"/>
      <c r="AC33" s="30"/>
      <c r="AD33" s="30"/>
      <c r="AE33" s="30"/>
      <c r="AF33" s="30"/>
      <c r="AG33" s="30"/>
      <c r="AH33" s="271"/>
      <c r="AI33" s="271"/>
      <c r="AJ33" s="271"/>
      <c r="AK33" s="271"/>
      <c r="AL33" s="271"/>
      <c r="AM33" s="271"/>
      <c r="AN33" s="271"/>
      <c r="AO33" s="271"/>
      <c r="AP33" s="271"/>
      <c r="AQ33" s="271"/>
      <c r="AR33" s="271"/>
      <c r="AS33" s="271"/>
      <c r="AT33" s="271"/>
      <c r="AU33" s="271"/>
      <c r="AV33" s="271"/>
      <c r="AW33" s="30"/>
      <c r="AX33" s="30"/>
      <c r="AY33" s="30"/>
      <c r="AZ33" s="30"/>
      <c r="BA33" s="30"/>
      <c r="BB33" s="30"/>
      <c r="BC33" s="271"/>
      <c r="BD33" s="30"/>
      <c r="BE33" s="30"/>
      <c r="BF33" s="30"/>
      <c r="BG33" s="30"/>
      <c r="BH33" s="30"/>
      <c r="BI33" s="30"/>
      <c r="BJ33" s="271"/>
      <c r="BK33" s="30"/>
      <c r="BL33" s="30"/>
      <c r="BM33" s="30"/>
      <c r="BQ33" s="271"/>
      <c r="BR33" s="30"/>
      <c r="BS33" s="30"/>
      <c r="BT33" s="30"/>
    </row>
    <row r="34" spans="1:72" x14ac:dyDescent="0.3">
      <c r="A34" t="s">
        <v>438</v>
      </c>
      <c r="D34" s="169"/>
      <c r="E34" s="169"/>
      <c r="F34" s="169"/>
      <c r="G34" s="169"/>
      <c r="H34" s="169"/>
      <c r="I34" s="169"/>
      <c r="J34" s="169"/>
      <c r="K34" s="169"/>
      <c r="L34" s="169"/>
      <c r="M34" s="271"/>
      <c r="N34" s="30"/>
      <c r="O34" s="30"/>
      <c r="P34" s="30"/>
      <c r="Q34" s="30"/>
      <c r="R34" s="30"/>
      <c r="S34" s="30"/>
      <c r="T34" s="271"/>
      <c r="U34" s="30"/>
      <c r="V34" s="30"/>
      <c r="W34" s="30"/>
      <c r="X34" s="30"/>
      <c r="Y34" s="30"/>
      <c r="Z34" s="30"/>
      <c r="AA34" s="271"/>
      <c r="AB34" s="30"/>
      <c r="AC34" s="30"/>
      <c r="AD34" s="30"/>
      <c r="AE34" s="30"/>
      <c r="AF34" s="30"/>
      <c r="AG34" s="30"/>
      <c r="AH34" s="271"/>
      <c r="AI34" s="271"/>
      <c r="AJ34" s="271"/>
      <c r="AK34" s="271"/>
      <c r="AL34" s="271"/>
      <c r="AM34" s="271"/>
      <c r="AN34" s="271"/>
      <c r="AO34" s="271"/>
      <c r="AP34" s="271"/>
      <c r="AQ34" s="271"/>
      <c r="AR34" s="271"/>
      <c r="AS34" s="271"/>
      <c r="AT34" s="271"/>
      <c r="AU34" s="271"/>
      <c r="AV34" s="271"/>
      <c r="AW34" s="30"/>
      <c r="AX34" s="30"/>
      <c r="AY34" s="30"/>
      <c r="AZ34" s="30"/>
      <c r="BA34" s="30"/>
      <c r="BB34" s="30"/>
      <c r="BC34" s="271"/>
      <c r="BD34" s="30"/>
      <c r="BE34" s="30"/>
      <c r="BF34" s="30"/>
      <c r="BG34" s="30"/>
      <c r="BH34" s="30"/>
      <c r="BI34" s="30"/>
      <c r="BJ34" s="271"/>
      <c r="BK34" s="30"/>
      <c r="BL34" s="30"/>
      <c r="BM34" s="30"/>
      <c r="BQ34" s="271"/>
      <c r="BR34" s="30"/>
      <c r="BS34" s="30"/>
      <c r="BT34" s="30"/>
    </row>
    <row r="35" spans="1:72" x14ac:dyDescent="0.3">
      <c r="A35" t="s">
        <v>444</v>
      </c>
      <c r="D35" s="169"/>
      <c r="E35" s="169"/>
      <c r="F35" s="169"/>
      <c r="G35" s="169"/>
      <c r="H35" s="169"/>
      <c r="I35" s="169"/>
      <c r="J35" s="169"/>
      <c r="K35" s="169"/>
      <c r="L35" s="169"/>
      <c r="M35" s="271"/>
      <c r="N35" s="30"/>
      <c r="O35" s="30"/>
      <c r="P35" s="30"/>
      <c r="Q35" s="30"/>
      <c r="R35" s="30"/>
      <c r="S35" s="30"/>
      <c r="T35" s="271"/>
      <c r="U35" s="30"/>
      <c r="V35" s="30"/>
      <c r="W35" s="30"/>
      <c r="X35" s="30"/>
      <c r="Y35" s="30"/>
      <c r="Z35" s="30"/>
      <c r="AA35" s="271"/>
      <c r="AB35" s="30"/>
      <c r="AC35" s="30"/>
      <c r="AD35" s="30"/>
      <c r="AE35" s="30"/>
      <c r="AF35" s="30"/>
      <c r="AG35" s="30"/>
      <c r="AH35" s="271"/>
      <c r="AI35" s="271"/>
      <c r="AJ35" s="271"/>
      <c r="AK35" s="271"/>
      <c r="AL35" s="271"/>
      <c r="AM35" s="271"/>
      <c r="AN35" s="271"/>
      <c r="AO35" s="271"/>
      <c r="AP35" s="271"/>
      <c r="AQ35" s="271"/>
      <c r="AR35" s="271"/>
      <c r="AS35" s="271"/>
      <c r="AT35" s="271"/>
      <c r="AU35" s="271"/>
      <c r="AV35" s="271"/>
      <c r="AW35" s="30"/>
      <c r="AX35" s="30"/>
      <c r="AY35" s="30"/>
      <c r="AZ35" s="30"/>
      <c r="BA35" s="30"/>
      <c r="BB35" s="30"/>
      <c r="BC35" s="271"/>
      <c r="BD35" s="30"/>
      <c r="BE35" s="30"/>
      <c r="BF35" s="30"/>
      <c r="BG35" s="30"/>
      <c r="BH35" s="30"/>
      <c r="BI35" s="30"/>
      <c r="BJ35" s="271"/>
      <c r="BK35" s="30"/>
      <c r="BL35" s="30"/>
      <c r="BM35" s="30"/>
      <c r="BQ35" s="271"/>
      <c r="BR35" s="30"/>
      <c r="BS35" s="30"/>
      <c r="BT35" s="30"/>
    </row>
    <row r="36" spans="1:72" x14ac:dyDescent="0.3">
      <c r="A36" t="s">
        <v>445</v>
      </c>
      <c r="D36" s="169"/>
      <c r="E36" s="169"/>
      <c r="F36" s="169"/>
      <c r="G36" s="169"/>
      <c r="H36" s="169"/>
      <c r="I36" s="169"/>
      <c r="J36" s="169"/>
      <c r="K36" s="169"/>
      <c r="L36" s="169"/>
      <c r="M36" s="271"/>
      <c r="N36" s="30"/>
      <c r="O36" s="30"/>
      <c r="P36" s="30"/>
      <c r="Q36" s="30"/>
      <c r="R36" s="30"/>
      <c r="S36" s="30"/>
      <c r="T36" s="271"/>
      <c r="U36" s="30"/>
      <c r="V36" s="30"/>
      <c r="W36" s="30"/>
      <c r="X36" s="30"/>
      <c r="Y36" s="30"/>
      <c r="Z36" s="30"/>
      <c r="AA36" s="271"/>
      <c r="AB36" s="30"/>
      <c r="AC36" s="30"/>
      <c r="AD36" s="30"/>
      <c r="AE36" s="30"/>
      <c r="AF36" s="30"/>
      <c r="AG36" s="30"/>
      <c r="AH36" s="271"/>
      <c r="AI36" s="271"/>
      <c r="AJ36" s="271"/>
      <c r="AK36" s="271"/>
      <c r="AL36" s="271"/>
      <c r="AM36" s="271"/>
      <c r="AN36" s="271"/>
      <c r="AO36" s="271"/>
      <c r="AP36" s="271"/>
      <c r="AQ36" s="271"/>
      <c r="AR36" s="271"/>
      <c r="AS36" s="271"/>
      <c r="AT36" s="271"/>
      <c r="AU36" s="271"/>
      <c r="AV36" s="271"/>
      <c r="AW36" s="30"/>
      <c r="AX36" s="30"/>
      <c r="AY36" s="30"/>
      <c r="AZ36" s="30"/>
      <c r="BA36" s="30"/>
      <c r="BB36" s="30"/>
      <c r="BC36" s="271"/>
      <c r="BD36" s="30"/>
      <c r="BE36" s="30"/>
      <c r="BF36" s="30"/>
      <c r="BG36" s="30"/>
      <c r="BH36" s="30"/>
      <c r="BI36" s="30"/>
      <c r="BJ36" s="271"/>
      <c r="BK36" s="30"/>
      <c r="BL36" s="30"/>
      <c r="BM36" s="30"/>
      <c r="BQ36" s="271"/>
      <c r="BR36" s="30"/>
      <c r="BS36" s="30"/>
      <c r="BT36" s="30"/>
    </row>
    <row r="37" spans="1:72" x14ac:dyDescent="0.3">
      <c r="A37" t="s">
        <v>287</v>
      </c>
      <c r="D37" s="169"/>
      <c r="E37" s="169"/>
      <c r="F37" s="169"/>
      <c r="G37" s="169"/>
      <c r="H37" s="169"/>
      <c r="I37" s="169"/>
      <c r="J37" s="169"/>
      <c r="K37" s="169"/>
      <c r="L37" s="169"/>
      <c r="M37" s="271"/>
      <c r="N37" s="30"/>
      <c r="O37" s="30"/>
      <c r="P37" s="30"/>
      <c r="Q37" s="30"/>
      <c r="R37" s="30"/>
      <c r="S37" s="30"/>
      <c r="T37" s="271"/>
      <c r="U37" s="30"/>
      <c r="V37" s="30"/>
      <c r="W37" s="30"/>
      <c r="X37" s="30"/>
      <c r="Y37" s="30"/>
      <c r="Z37" s="30"/>
      <c r="AA37" s="271"/>
      <c r="AB37" s="30"/>
      <c r="AC37" s="30"/>
      <c r="AD37" s="30"/>
      <c r="AE37" s="30"/>
      <c r="AF37" s="30"/>
      <c r="AG37" s="30"/>
      <c r="AH37" s="271"/>
      <c r="AI37" s="271"/>
      <c r="AJ37" s="271"/>
      <c r="AK37" s="271"/>
      <c r="AL37" s="271"/>
      <c r="AM37" s="271"/>
      <c r="AN37" s="271"/>
      <c r="AO37" s="271"/>
      <c r="AP37" s="271"/>
      <c r="AQ37" s="271"/>
      <c r="AR37" s="271"/>
      <c r="AS37" s="271"/>
      <c r="AT37" s="271"/>
      <c r="AU37" s="271"/>
      <c r="AV37" s="271"/>
      <c r="AW37" s="30"/>
      <c r="AX37" s="30"/>
      <c r="AY37" s="30"/>
      <c r="AZ37" s="30"/>
      <c r="BA37" s="30"/>
      <c r="BB37" s="30"/>
      <c r="BC37" s="271"/>
      <c r="BD37" s="30"/>
      <c r="BE37" s="30"/>
      <c r="BF37" s="30"/>
      <c r="BG37" s="30"/>
      <c r="BH37" s="30"/>
      <c r="BI37" s="30"/>
      <c r="BJ37" s="271"/>
      <c r="BK37" s="30"/>
      <c r="BL37" s="30"/>
      <c r="BM37" s="30"/>
      <c r="BQ37" s="271"/>
      <c r="BR37" s="30"/>
      <c r="BS37" s="30"/>
      <c r="BT37" s="30"/>
    </row>
    <row r="38" spans="1:72" x14ac:dyDescent="0.3">
      <c r="A38" t="s">
        <v>288</v>
      </c>
      <c r="D38" s="169"/>
      <c r="E38" s="169"/>
      <c r="F38" s="169"/>
      <c r="G38" s="169"/>
      <c r="H38" s="169"/>
      <c r="I38" s="169"/>
      <c r="J38" s="169"/>
      <c r="K38" s="169"/>
      <c r="L38" s="169"/>
      <c r="M38" s="271"/>
      <c r="N38" s="30"/>
      <c r="O38" s="30"/>
      <c r="P38" s="30"/>
      <c r="Q38" s="30"/>
      <c r="R38" s="30"/>
      <c r="S38" s="30"/>
      <c r="T38" s="271"/>
      <c r="U38" s="30"/>
      <c r="V38" s="30"/>
      <c r="W38" s="30"/>
      <c r="X38" s="30"/>
      <c r="Y38" s="30"/>
      <c r="Z38" s="30"/>
      <c r="AA38" s="271"/>
      <c r="AB38" s="30"/>
      <c r="AC38" s="30"/>
      <c r="AD38" s="30"/>
      <c r="AE38" s="30"/>
      <c r="AF38" s="30"/>
      <c r="AG38" s="30"/>
      <c r="AH38" s="271"/>
      <c r="AI38" s="271"/>
      <c r="AJ38" s="271"/>
      <c r="AK38" s="271"/>
      <c r="AL38" s="271"/>
      <c r="AM38" s="271"/>
      <c r="AN38" s="271"/>
      <c r="AO38" s="271"/>
      <c r="AP38" s="271"/>
      <c r="AQ38" s="271"/>
      <c r="AR38" s="271"/>
      <c r="AS38" s="271"/>
      <c r="AT38" s="271"/>
      <c r="AU38" s="271"/>
      <c r="AV38" s="271"/>
      <c r="AW38" s="30"/>
      <c r="AX38" s="30"/>
      <c r="AY38" s="30"/>
      <c r="AZ38" s="30"/>
      <c r="BA38" s="30"/>
      <c r="BB38" s="30"/>
      <c r="BC38" s="271"/>
      <c r="BD38" s="30"/>
      <c r="BE38" s="30"/>
      <c r="BF38" s="30"/>
      <c r="BG38" s="30"/>
      <c r="BH38" s="30"/>
      <c r="BI38" s="30"/>
      <c r="BJ38" s="271"/>
      <c r="BK38" s="30"/>
      <c r="BL38" s="30"/>
      <c r="BM38" s="30"/>
      <c r="BQ38" s="271"/>
      <c r="BR38" s="30"/>
      <c r="BS38" s="30"/>
      <c r="BT38" s="30"/>
    </row>
    <row r="39" spans="1:72" s="536" customFormat="1" x14ac:dyDescent="0.3">
      <c r="A39" s="536" t="s">
        <v>514</v>
      </c>
      <c r="D39" s="537"/>
      <c r="E39" s="537"/>
      <c r="F39" s="537"/>
      <c r="G39" s="537"/>
      <c r="H39" s="537"/>
      <c r="I39" s="537"/>
      <c r="J39" s="537"/>
      <c r="K39" s="537"/>
      <c r="L39" s="537"/>
      <c r="M39" s="538"/>
      <c r="N39" s="539"/>
      <c r="O39" s="539"/>
      <c r="P39" s="539"/>
      <c r="Q39" s="539"/>
      <c r="R39" s="539"/>
      <c r="S39" s="539"/>
      <c r="T39" s="538"/>
      <c r="U39" s="539"/>
      <c r="V39" s="539"/>
      <c r="W39" s="539"/>
      <c r="X39" s="539"/>
      <c r="Y39" s="539"/>
      <c r="Z39" s="539"/>
      <c r="AA39" s="538"/>
      <c r="AB39" s="539"/>
      <c r="AC39" s="539"/>
      <c r="AD39" s="539"/>
      <c r="AE39" s="539"/>
      <c r="AF39" s="539"/>
      <c r="AG39" s="539"/>
      <c r="AH39" s="538"/>
      <c r="AI39" s="538"/>
      <c r="AJ39" s="538"/>
      <c r="AK39" s="538"/>
      <c r="AL39" s="538"/>
      <c r="AM39" s="538"/>
      <c r="AN39" s="538"/>
      <c r="AO39" s="538"/>
      <c r="AP39" s="538"/>
      <c r="AQ39" s="538"/>
      <c r="AR39" s="538"/>
      <c r="AS39" s="538"/>
      <c r="AT39" s="538"/>
      <c r="AU39" s="538"/>
      <c r="AV39" s="538"/>
      <c r="AW39" s="539"/>
      <c r="AX39" s="539"/>
      <c r="AY39" s="539"/>
      <c r="AZ39" s="539"/>
      <c r="BA39" s="539"/>
      <c r="BB39" s="539"/>
      <c r="BC39" s="538"/>
      <c r="BD39" s="539"/>
      <c r="BE39" s="539"/>
      <c r="BF39" s="539"/>
      <c r="BG39" s="539"/>
      <c r="BH39" s="539"/>
      <c r="BI39" s="539"/>
      <c r="BJ39" s="538"/>
      <c r="BK39" s="539"/>
      <c r="BL39" s="539"/>
      <c r="BM39" s="539"/>
      <c r="BQ39" s="538"/>
      <c r="BR39" s="539"/>
      <c r="BS39" s="539"/>
      <c r="BT39" s="539"/>
    </row>
    <row r="40" spans="1:72" s="536" customFormat="1" x14ac:dyDescent="0.3">
      <c r="A40" s="536" t="s">
        <v>509</v>
      </c>
      <c r="D40" s="537"/>
      <c r="E40" s="537"/>
      <c r="F40" s="537"/>
      <c r="G40" s="537"/>
      <c r="H40" s="537"/>
      <c r="I40" s="537"/>
      <c r="J40" s="537"/>
      <c r="K40" s="537"/>
      <c r="L40" s="537"/>
      <c r="M40" s="538"/>
      <c r="N40" s="539"/>
      <c r="O40" s="539"/>
      <c r="P40" s="539"/>
      <c r="Q40" s="539"/>
      <c r="R40" s="539"/>
      <c r="S40" s="539"/>
      <c r="T40" s="538"/>
      <c r="U40" s="539"/>
      <c r="V40" s="539"/>
      <c r="W40" s="539"/>
      <c r="X40" s="539"/>
      <c r="Y40" s="539"/>
      <c r="Z40" s="539"/>
      <c r="AA40" s="538"/>
      <c r="AB40" s="539"/>
      <c r="AC40" s="539"/>
      <c r="AD40" s="539"/>
      <c r="AE40" s="539"/>
      <c r="AF40" s="539"/>
      <c r="AG40" s="539"/>
      <c r="AH40" s="538"/>
      <c r="AI40" s="538"/>
      <c r="AJ40" s="538"/>
      <c r="AK40" s="538"/>
      <c r="AL40" s="538"/>
      <c r="AM40" s="538"/>
      <c r="AN40" s="538"/>
      <c r="AO40" s="538"/>
      <c r="AP40" s="538"/>
      <c r="AQ40" s="538"/>
      <c r="AR40" s="538"/>
      <c r="AS40" s="538"/>
      <c r="AT40" s="538"/>
      <c r="AU40" s="538"/>
      <c r="AV40" s="538"/>
      <c r="AW40" s="539"/>
      <c r="AX40" s="539"/>
      <c r="AY40" s="539"/>
      <c r="AZ40" s="539"/>
      <c r="BA40" s="539"/>
      <c r="BB40" s="539"/>
      <c r="BC40" s="538"/>
      <c r="BD40" s="539"/>
      <c r="BE40" s="539"/>
      <c r="BF40" s="539"/>
      <c r="BG40" s="539"/>
      <c r="BH40" s="539"/>
      <c r="BI40" s="539"/>
      <c r="BJ40" s="538"/>
      <c r="BK40" s="539"/>
      <c r="BL40" s="539"/>
      <c r="BM40" s="539"/>
      <c r="BQ40" s="538"/>
      <c r="BR40" s="539"/>
      <c r="BS40" s="539"/>
      <c r="BT40" s="539"/>
    </row>
    <row r="41" spans="1:72" x14ac:dyDescent="0.3">
      <c r="A41" t="s">
        <v>289</v>
      </c>
      <c r="D41" s="169"/>
      <c r="E41" s="169"/>
      <c r="F41" s="169"/>
      <c r="G41" s="169"/>
      <c r="H41" s="169"/>
      <c r="I41" s="169"/>
      <c r="J41" s="169"/>
      <c r="K41" s="169"/>
      <c r="L41" s="169"/>
      <c r="M41" s="271"/>
      <c r="N41" s="30"/>
      <c r="O41" s="30"/>
      <c r="P41" s="30"/>
      <c r="Q41" s="30"/>
      <c r="R41" s="30"/>
      <c r="S41" s="30"/>
      <c r="T41" s="271"/>
      <c r="U41" s="30"/>
      <c r="V41" s="30"/>
      <c r="W41" s="30"/>
      <c r="X41" s="30"/>
      <c r="Y41" s="30"/>
      <c r="Z41" s="30"/>
      <c r="AA41" s="271"/>
      <c r="AB41" s="30"/>
      <c r="AC41" s="30"/>
      <c r="AD41" s="30"/>
      <c r="AE41" s="30"/>
      <c r="AF41" s="30"/>
      <c r="AG41" s="30"/>
      <c r="AH41" s="271"/>
      <c r="AI41" s="271"/>
      <c r="AJ41" s="271"/>
      <c r="AK41" s="271"/>
      <c r="AL41" s="271"/>
      <c r="AM41" s="271"/>
      <c r="AN41" s="271"/>
      <c r="AO41" s="271"/>
      <c r="AP41" s="271"/>
      <c r="AQ41" s="271"/>
      <c r="AR41" s="271"/>
      <c r="AS41" s="271"/>
      <c r="AT41" s="271"/>
      <c r="AU41" s="271"/>
      <c r="AV41" s="271"/>
      <c r="AW41" s="30"/>
      <c r="AX41" s="30"/>
      <c r="AY41" s="30"/>
      <c r="AZ41" s="30"/>
      <c r="BA41" s="30"/>
      <c r="BB41" s="30"/>
      <c r="BC41" s="271"/>
      <c r="BD41" s="30"/>
      <c r="BE41" s="30"/>
      <c r="BF41" s="30"/>
      <c r="BG41" s="30"/>
      <c r="BH41" s="30"/>
      <c r="BI41" s="30"/>
      <c r="BJ41" s="271"/>
      <c r="BK41" s="30"/>
      <c r="BL41" s="30"/>
      <c r="BM41" s="30"/>
      <c r="BQ41" s="271"/>
      <c r="BR41" s="30"/>
      <c r="BS41" s="30"/>
      <c r="BT41" s="30"/>
    </row>
    <row r="42" spans="1:72" x14ac:dyDescent="0.3">
      <c r="D42" s="169"/>
      <c r="E42" s="169"/>
      <c r="F42" s="169"/>
      <c r="G42" s="169"/>
      <c r="H42" s="169"/>
      <c r="I42" s="169"/>
      <c r="J42" s="169"/>
      <c r="K42" s="169"/>
      <c r="L42" s="169"/>
      <c r="M42" s="271"/>
      <c r="N42" s="30"/>
      <c r="O42" s="30"/>
      <c r="P42" s="30"/>
      <c r="Q42" s="30"/>
      <c r="R42" s="30"/>
      <c r="S42" s="30"/>
      <c r="T42" s="271"/>
      <c r="U42" s="30"/>
      <c r="V42" s="30"/>
      <c r="W42" s="30"/>
      <c r="X42" s="30"/>
      <c r="Y42" s="30"/>
      <c r="Z42" s="30"/>
      <c r="AA42" s="271"/>
      <c r="AB42" s="30"/>
      <c r="AC42" s="30"/>
      <c r="AD42" s="30"/>
      <c r="AE42" s="30"/>
      <c r="AF42" s="30"/>
      <c r="AG42" s="30"/>
      <c r="AH42" s="271"/>
      <c r="AI42" s="271"/>
      <c r="AJ42" s="271"/>
      <c r="AK42" s="271"/>
      <c r="AL42" s="271"/>
      <c r="AM42" s="271"/>
      <c r="AN42" s="271"/>
      <c r="AO42" s="271"/>
      <c r="AP42" s="271"/>
      <c r="AQ42" s="271"/>
      <c r="AR42" s="271"/>
      <c r="AS42" s="271"/>
      <c r="AT42" s="271"/>
      <c r="AU42" s="271"/>
      <c r="AV42" s="271"/>
      <c r="AW42" s="30"/>
      <c r="AX42" s="30"/>
      <c r="AY42" s="30"/>
      <c r="AZ42" s="30"/>
      <c r="BA42" s="30"/>
      <c r="BB42" s="30"/>
      <c r="BC42" s="271"/>
      <c r="BD42" s="30"/>
      <c r="BE42" s="30"/>
      <c r="BF42" s="30"/>
      <c r="BG42" s="30"/>
      <c r="BH42" s="30"/>
      <c r="BI42" s="30"/>
      <c r="BJ42" s="271"/>
      <c r="BK42" s="30"/>
      <c r="BL42" s="30"/>
      <c r="BM42" s="30"/>
      <c r="BQ42" s="271"/>
      <c r="BR42" s="30"/>
      <c r="BS42" s="30"/>
      <c r="BT42" s="30"/>
    </row>
    <row r="43" spans="1:72" x14ac:dyDescent="0.3">
      <c r="A43" t="s">
        <v>517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271"/>
      <c r="N43" s="30"/>
      <c r="O43" s="30"/>
      <c r="P43" s="30"/>
      <c r="Q43" s="30"/>
      <c r="R43" s="30"/>
      <c r="S43" s="30"/>
      <c r="T43" s="271"/>
      <c r="U43" s="30"/>
      <c r="V43" s="30"/>
      <c r="W43" s="30"/>
      <c r="X43" s="30"/>
      <c r="Y43" s="30"/>
      <c r="Z43" s="30"/>
      <c r="AA43" s="271"/>
      <c r="AB43" s="30"/>
      <c r="AC43" s="30"/>
      <c r="AD43" s="30"/>
      <c r="AE43" s="30"/>
      <c r="AF43" s="30"/>
      <c r="AG43" s="30"/>
      <c r="AH43" s="271"/>
      <c r="AI43" s="271"/>
      <c r="AJ43" s="271"/>
      <c r="AK43" s="271"/>
      <c r="AL43" s="271"/>
      <c r="AM43" s="271"/>
      <c r="AN43" s="271"/>
      <c r="AO43" s="271"/>
      <c r="AP43" s="271"/>
      <c r="AQ43" s="271"/>
      <c r="AR43" s="271"/>
      <c r="AS43" s="271"/>
      <c r="AT43" s="271"/>
      <c r="AU43" s="271"/>
      <c r="AV43" s="271"/>
      <c r="AW43" s="30"/>
      <c r="AX43" s="30"/>
      <c r="AY43" s="30"/>
      <c r="AZ43" s="30"/>
      <c r="BA43" s="30"/>
      <c r="BB43" s="30"/>
      <c r="BC43" s="271"/>
      <c r="BD43" s="30"/>
      <c r="BE43" s="30"/>
      <c r="BF43" s="30"/>
      <c r="BG43" s="30"/>
      <c r="BH43" s="30"/>
      <c r="BI43" s="30"/>
      <c r="BJ43" s="271"/>
      <c r="BK43" s="30"/>
      <c r="BL43" s="30"/>
      <c r="BM43" s="30"/>
      <c r="BQ43" s="271"/>
      <c r="BR43" s="30"/>
      <c r="BS43" s="30"/>
      <c r="BT43" s="30"/>
    </row>
    <row r="44" spans="1:72" x14ac:dyDescent="0.3">
      <c r="A44" t="s">
        <v>245</v>
      </c>
      <c r="D44" s="169"/>
      <c r="E44" s="169"/>
      <c r="F44" s="169"/>
      <c r="G44" s="169"/>
      <c r="H44" s="169"/>
      <c r="I44" s="169"/>
      <c r="J44" s="169"/>
      <c r="K44" s="169"/>
      <c r="L44" s="169"/>
      <c r="M44" s="271"/>
      <c r="N44" s="30"/>
      <c r="O44" s="30"/>
      <c r="P44" s="30"/>
      <c r="Q44" s="30"/>
      <c r="R44" s="30"/>
      <c r="S44" s="30"/>
      <c r="T44" s="271"/>
      <c r="U44" s="30"/>
      <c r="V44" s="30"/>
      <c r="W44" s="30"/>
      <c r="X44" s="30"/>
      <c r="Y44" s="30"/>
      <c r="Z44" s="30"/>
      <c r="AA44" s="271"/>
      <c r="AB44" s="30"/>
      <c r="AC44" s="30"/>
      <c r="AD44" s="30"/>
      <c r="AE44" s="30"/>
      <c r="AF44" s="30"/>
      <c r="AG44" s="30"/>
      <c r="AH44" s="271"/>
      <c r="AI44" s="271"/>
      <c r="AJ44" s="271"/>
      <c r="AK44" s="271"/>
      <c r="AL44" s="271"/>
      <c r="AM44" s="271"/>
      <c r="AN44" s="271"/>
      <c r="AO44" s="271"/>
      <c r="AP44" s="271"/>
      <c r="AQ44" s="271"/>
      <c r="AR44" s="271"/>
      <c r="AS44" s="271"/>
      <c r="AT44" s="271"/>
      <c r="AU44" s="271"/>
      <c r="AV44" s="271"/>
      <c r="AW44" s="30"/>
      <c r="AX44" s="30"/>
      <c r="AY44" s="30"/>
      <c r="AZ44" s="30"/>
      <c r="BA44" s="30"/>
      <c r="BB44" s="30"/>
      <c r="BC44" s="271"/>
      <c r="BD44" s="30"/>
      <c r="BE44" s="30"/>
      <c r="BF44" s="30"/>
      <c r="BG44" s="30"/>
      <c r="BH44" s="30"/>
      <c r="BI44" s="30"/>
      <c r="BJ44" s="271"/>
      <c r="BK44" s="30"/>
      <c r="BL44" s="30"/>
      <c r="BM44" s="30"/>
      <c r="BQ44" s="271"/>
      <c r="BR44" s="30"/>
      <c r="BS44" s="30"/>
      <c r="BT44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1"/>
  <sheetViews>
    <sheetView zoomScale="75" zoomScaleNormal="75" workbookViewId="0">
      <pane ySplit="11" topLeftCell="A24" activePane="bottomLeft" state="frozen"/>
      <selection pane="bottomLeft" activeCell="D49" sqref="D49"/>
    </sheetView>
  </sheetViews>
  <sheetFormatPr defaultColWidth="9.109375" defaultRowHeight="15" x14ac:dyDescent="0.25"/>
  <cols>
    <col min="1" max="1" width="45.5546875" style="102" customWidth="1"/>
    <col min="2" max="2" width="9" style="102" customWidth="1"/>
    <col min="3" max="3" width="16.33203125" style="324" customWidth="1"/>
    <col min="4" max="4" width="15.5546875" style="102" bestFit="1" customWidth="1"/>
    <col min="5" max="5" width="16" style="102" customWidth="1"/>
    <col min="6" max="6" width="17.109375" style="322" customWidth="1"/>
    <col min="7" max="7" width="23.44140625" style="102" customWidth="1"/>
    <col min="8" max="8" width="12.6640625" style="102" customWidth="1"/>
    <col min="9" max="9" width="12.44140625" style="102" customWidth="1"/>
    <col min="10" max="16384" width="9.109375" style="102"/>
  </cols>
  <sheetData>
    <row r="1" spans="1:8" ht="21" x14ac:dyDescent="0.4">
      <c r="A1" s="308" t="s">
        <v>313</v>
      </c>
      <c r="B1" s="308"/>
    </row>
    <row r="2" spans="1:8" ht="15.6" x14ac:dyDescent="0.3">
      <c r="A2" s="350" t="s">
        <v>336</v>
      </c>
      <c r="B2" s="350"/>
      <c r="C2" s="325"/>
      <c r="D2" s="309"/>
      <c r="E2" s="309"/>
      <c r="F2" s="321"/>
      <c r="G2" s="309"/>
    </row>
    <row r="3" spans="1:8" ht="15.6" x14ac:dyDescent="0.3">
      <c r="A3" s="350" t="s">
        <v>337</v>
      </c>
      <c r="B3" s="350"/>
      <c r="C3" s="325"/>
      <c r="D3" s="309"/>
      <c r="E3" s="309"/>
      <c r="F3" s="321"/>
      <c r="G3" s="309"/>
    </row>
    <row r="4" spans="1:8" ht="15.6" x14ac:dyDescent="0.3">
      <c r="A4" s="350" t="s">
        <v>510</v>
      </c>
      <c r="B4" s="350"/>
      <c r="C4" s="325"/>
      <c r="D4" s="309"/>
      <c r="E4" s="309"/>
      <c r="F4" s="321"/>
      <c r="G4" s="309"/>
    </row>
    <row r="5" spans="1:8" ht="15.6" x14ac:dyDescent="0.3">
      <c r="A5" s="350" t="s">
        <v>338</v>
      </c>
      <c r="B5" s="350"/>
      <c r="C5" s="325"/>
      <c r="D5" s="309"/>
      <c r="E5" s="309"/>
      <c r="F5" s="321"/>
      <c r="G5" s="309"/>
    </row>
    <row r="6" spans="1:8" ht="15.6" x14ac:dyDescent="0.3">
      <c r="A6" s="350" t="s">
        <v>339</v>
      </c>
      <c r="B6" s="350"/>
      <c r="C6" s="325"/>
      <c r="D6" s="309"/>
      <c r="E6" s="309"/>
      <c r="F6" s="321"/>
      <c r="G6" s="309"/>
    </row>
    <row r="7" spans="1:8" ht="15.6" x14ac:dyDescent="0.3">
      <c r="A7" s="350" t="s">
        <v>346</v>
      </c>
      <c r="B7" s="350"/>
      <c r="C7" s="325"/>
      <c r="D7" s="309"/>
      <c r="E7" s="309"/>
      <c r="F7" s="321"/>
      <c r="G7" s="309"/>
    </row>
    <row r="8" spans="1:8" ht="15.6" x14ac:dyDescent="0.3">
      <c r="A8" s="352" t="s">
        <v>348</v>
      </c>
      <c r="B8" s="352"/>
    </row>
    <row r="9" spans="1:8" ht="15.6" x14ac:dyDescent="0.3">
      <c r="A9" s="352" t="s">
        <v>347</v>
      </c>
      <c r="B9" s="352"/>
    </row>
    <row r="10" spans="1:8" ht="15.6" x14ac:dyDescent="0.3">
      <c r="A10" s="320"/>
      <c r="B10" s="320"/>
    </row>
    <row r="11" spans="1:8" ht="15.6" x14ac:dyDescent="0.3">
      <c r="A11" s="311" t="s">
        <v>316</v>
      </c>
      <c r="B11" s="311"/>
      <c r="C11" s="327" t="s">
        <v>31</v>
      </c>
      <c r="D11" s="310" t="s">
        <v>314</v>
      </c>
      <c r="E11" s="310" t="s">
        <v>315</v>
      </c>
      <c r="F11" s="323" t="s">
        <v>340</v>
      </c>
      <c r="G11" s="309"/>
      <c r="H11" s="315"/>
    </row>
    <row r="12" spans="1:8" ht="15.6" x14ac:dyDescent="0.3">
      <c r="A12" s="325" t="s">
        <v>317</v>
      </c>
      <c r="B12" s="325"/>
      <c r="C12" s="317">
        <v>0</v>
      </c>
      <c r="D12" s="318">
        <f>C12*4</f>
        <v>0</v>
      </c>
      <c r="E12" s="318">
        <f>D12*0.3</f>
        <v>0</v>
      </c>
      <c r="F12" s="321">
        <v>32</v>
      </c>
      <c r="G12" s="314"/>
      <c r="H12" s="315"/>
    </row>
    <row r="13" spans="1:8" s="2" customFormat="1" ht="15.6" x14ac:dyDescent="0.3">
      <c r="A13" s="325" t="s">
        <v>318</v>
      </c>
      <c r="B13" s="325"/>
      <c r="C13" s="317">
        <v>0</v>
      </c>
      <c r="D13" s="318">
        <f>C13*4</f>
        <v>0</v>
      </c>
      <c r="E13" s="318">
        <f>D13*0.3</f>
        <v>0</v>
      </c>
      <c r="F13" s="321"/>
      <c r="G13" s="314"/>
      <c r="H13" s="315"/>
    </row>
    <row r="14" spans="1:8" s="2" customFormat="1" ht="15.6" x14ac:dyDescent="0.3">
      <c r="A14" s="325"/>
      <c r="B14" s="325"/>
      <c r="C14" s="317"/>
      <c r="D14" s="318"/>
      <c r="E14" s="318"/>
      <c r="F14" s="321"/>
      <c r="G14" s="314"/>
      <c r="H14" s="315"/>
    </row>
    <row r="15" spans="1:8" ht="15.6" x14ac:dyDescent="0.3">
      <c r="A15" s="309" t="s">
        <v>343</v>
      </c>
      <c r="B15" s="354">
        <f>'Income-Departments'!$D$2</f>
        <v>0.66666666666666663</v>
      </c>
      <c r="C15" s="319">
        <f>C51*B15</f>
        <v>266.66666666666663</v>
      </c>
      <c r="D15" s="318">
        <f>C15*4</f>
        <v>1066.6666666666665</v>
      </c>
      <c r="E15" s="318">
        <f>D15*0.3</f>
        <v>319.99999999999994</v>
      </c>
      <c r="F15" s="321"/>
      <c r="G15" s="309"/>
    </row>
    <row r="16" spans="1:8" ht="15.6" x14ac:dyDescent="0.3">
      <c r="A16" s="311" t="s">
        <v>319</v>
      </c>
      <c r="B16" s="311"/>
      <c r="C16" s="317"/>
      <c r="D16" s="319">
        <f>SUM(D12:D15)</f>
        <v>1066.6666666666665</v>
      </c>
      <c r="E16" s="319">
        <f>D16*0.3</f>
        <v>319.99999999999994</v>
      </c>
      <c r="F16" s="323"/>
    </row>
    <row r="17" spans="1:7" ht="15.6" x14ac:dyDescent="0.3">
      <c r="A17" s="309"/>
      <c r="B17" s="311"/>
      <c r="C17" s="317"/>
      <c r="D17" s="318"/>
      <c r="E17" s="318"/>
      <c r="F17" s="321"/>
    </row>
    <row r="18" spans="1:7" ht="15.6" x14ac:dyDescent="0.3">
      <c r="A18" s="311" t="s">
        <v>342</v>
      </c>
      <c r="B18" s="311"/>
      <c r="C18" s="316"/>
      <c r="D18" s="313"/>
      <c r="E18" s="313"/>
    </row>
    <row r="19" spans="1:7" ht="15.6" x14ac:dyDescent="0.3">
      <c r="A19" s="311" t="s">
        <v>341</v>
      </c>
      <c r="B19" s="311"/>
      <c r="C19" s="316"/>
      <c r="D19" s="313"/>
      <c r="E19" s="313"/>
    </row>
    <row r="20" spans="1:7" ht="15.6" x14ac:dyDescent="0.3">
      <c r="A20" s="325" t="s">
        <v>330</v>
      </c>
      <c r="B20" s="351"/>
      <c r="C20" s="317">
        <v>0</v>
      </c>
      <c r="D20" s="312">
        <f>C20*4</f>
        <v>0</v>
      </c>
      <c r="E20" s="318">
        <f>D20*0.3</f>
        <v>0</v>
      </c>
      <c r="F20" s="322">
        <v>8</v>
      </c>
      <c r="G20" s="309"/>
    </row>
    <row r="21" spans="1:7" ht="15.6" x14ac:dyDescent="0.3">
      <c r="A21" s="309" t="s">
        <v>344</v>
      </c>
      <c r="B21" s="354">
        <f>'Income-Departments'!$F$2</f>
        <v>0.16666666666666666</v>
      </c>
      <c r="C21" s="332">
        <f>C51*B21</f>
        <v>66.666666666666657</v>
      </c>
      <c r="D21" s="312">
        <f>C21*4</f>
        <v>266.66666666666663</v>
      </c>
      <c r="E21" s="318">
        <f>D21*0.3</f>
        <v>79.999999999999986</v>
      </c>
      <c r="G21" s="309"/>
    </row>
    <row r="22" spans="1:7" s="2" customFormat="1" ht="15.6" x14ac:dyDescent="0.3">
      <c r="A22" s="2" t="s">
        <v>331</v>
      </c>
      <c r="C22" s="326"/>
      <c r="D22" s="313">
        <f>SUM(D20:D21)</f>
        <v>266.66666666666663</v>
      </c>
      <c r="E22" s="319">
        <f>D22*0.3</f>
        <v>79.999999999999986</v>
      </c>
      <c r="F22" s="321"/>
      <c r="G22" s="311"/>
    </row>
    <row r="23" spans="1:7" ht="15.6" x14ac:dyDescent="0.3">
      <c r="A23" s="309"/>
      <c r="B23" s="311"/>
      <c r="C23" s="317"/>
      <c r="D23" s="318"/>
      <c r="E23" s="318"/>
      <c r="F23" s="321"/>
      <c r="G23" s="309"/>
    </row>
    <row r="24" spans="1:7" ht="15.6" x14ac:dyDescent="0.3">
      <c r="A24" s="311" t="s">
        <v>320</v>
      </c>
      <c r="B24" s="354"/>
      <c r="C24" s="317"/>
      <c r="D24" s="319"/>
      <c r="E24" s="319"/>
      <c r="F24" s="323"/>
      <c r="G24" s="309"/>
    </row>
    <row r="25" spans="1:7" ht="15.6" x14ac:dyDescent="0.3">
      <c r="A25" s="325" t="s">
        <v>321</v>
      </c>
      <c r="B25" s="351"/>
      <c r="C25" s="317">
        <v>0</v>
      </c>
      <c r="D25" s="318">
        <f>C25*4</f>
        <v>0</v>
      </c>
      <c r="E25" s="318">
        <f>D25*0.3</f>
        <v>0</v>
      </c>
      <c r="F25" s="321">
        <v>8</v>
      </c>
      <c r="G25" s="309"/>
    </row>
    <row r="26" spans="1:7" s="2" customFormat="1" ht="15.6" x14ac:dyDescent="0.3">
      <c r="A26" s="325" t="s">
        <v>322</v>
      </c>
      <c r="B26" s="351"/>
      <c r="C26" s="317">
        <v>0</v>
      </c>
      <c r="D26" s="318">
        <f>C26*4</f>
        <v>0</v>
      </c>
      <c r="E26" s="318">
        <f>D26*0.3</f>
        <v>0</v>
      </c>
      <c r="F26" s="321"/>
      <c r="G26" s="311"/>
    </row>
    <row r="27" spans="1:7" ht="15.6" x14ac:dyDescent="0.3">
      <c r="A27" s="309" t="s">
        <v>343</v>
      </c>
      <c r="B27" s="354">
        <f>'Income-Departments'!$H$2</f>
        <v>0.16666666666666666</v>
      </c>
      <c r="C27" s="319">
        <f>C51*B27</f>
        <v>66.666666666666657</v>
      </c>
      <c r="D27" s="318">
        <f>C27*4</f>
        <v>266.66666666666663</v>
      </c>
      <c r="E27" s="318">
        <f>D27*0.3</f>
        <v>79.999999999999986</v>
      </c>
      <c r="F27" s="321"/>
      <c r="G27" s="309"/>
    </row>
    <row r="28" spans="1:7" ht="15.6" x14ac:dyDescent="0.3">
      <c r="A28" s="311" t="s">
        <v>323</v>
      </c>
      <c r="B28" s="354"/>
      <c r="C28" s="317"/>
      <c r="D28" s="319">
        <f>SUM(D25:D27)</f>
        <v>266.66666666666663</v>
      </c>
      <c r="E28" s="319">
        <f>D28*0.3</f>
        <v>79.999999999999986</v>
      </c>
      <c r="F28" s="323"/>
    </row>
    <row r="29" spans="1:7" ht="15.6" x14ac:dyDescent="0.3">
      <c r="A29" s="309"/>
      <c r="B29" s="311"/>
      <c r="C29" s="317"/>
      <c r="D29" s="318"/>
      <c r="E29" s="318"/>
      <c r="F29" s="321"/>
      <c r="G29" s="309"/>
    </row>
    <row r="30" spans="1:7" ht="15.6" x14ac:dyDescent="0.3">
      <c r="A30" s="2" t="s">
        <v>324</v>
      </c>
      <c r="B30" s="355"/>
      <c r="C30" s="328"/>
      <c r="D30" s="235"/>
      <c r="E30" s="235"/>
      <c r="G30" s="309"/>
    </row>
    <row r="31" spans="1:7" ht="15.6" x14ac:dyDescent="0.3">
      <c r="A31" s="325" t="s">
        <v>321</v>
      </c>
      <c r="B31" s="351"/>
      <c r="C31" s="317">
        <v>0</v>
      </c>
      <c r="D31" s="318">
        <f>C31*4</f>
        <v>0</v>
      </c>
      <c r="E31" s="318">
        <f>D31*0.3</f>
        <v>0</v>
      </c>
      <c r="F31" s="321">
        <v>0</v>
      </c>
    </row>
    <row r="32" spans="1:7" ht="15.6" x14ac:dyDescent="0.3">
      <c r="A32" s="325" t="s">
        <v>322</v>
      </c>
      <c r="B32" s="351"/>
      <c r="C32" s="317">
        <v>0</v>
      </c>
      <c r="D32" s="318">
        <f>C32*4</f>
        <v>0</v>
      </c>
      <c r="E32" s="318">
        <f>D32*0.3</f>
        <v>0</v>
      </c>
      <c r="F32" s="321"/>
    </row>
    <row r="33" spans="1:8" ht="15.6" x14ac:dyDescent="0.3">
      <c r="A33" s="309" t="s">
        <v>343</v>
      </c>
      <c r="B33" s="354">
        <f>'Income-Departments'!$J$2</f>
        <v>0</v>
      </c>
      <c r="C33" s="333">
        <f>C51*B33</f>
        <v>0</v>
      </c>
      <c r="D33" s="318">
        <f>C33*4</f>
        <v>0</v>
      </c>
      <c r="E33" s="318">
        <f>D33*0.3</f>
        <v>0</v>
      </c>
    </row>
    <row r="34" spans="1:8" ht="15.6" x14ac:dyDescent="0.3">
      <c r="A34" s="2" t="s">
        <v>325</v>
      </c>
      <c r="B34" s="2"/>
      <c r="C34" s="328"/>
      <c r="D34" s="319">
        <f>SUM(D31:D33)</f>
        <v>0</v>
      </c>
      <c r="E34" s="319">
        <f>D34*0.3</f>
        <v>0</v>
      </c>
    </row>
    <row r="35" spans="1:8" ht="15.6" x14ac:dyDescent="0.3">
      <c r="B35" s="2"/>
      <c r="C35" s="328"/>
      <c r="D35" s="319"/>
      <c r="E35" s="319"/>
    </row>
    <row r="36" spans="1:8" ht="15.6" x14ac:dyDescent="0.3">
      <c r="A36" s="2" t="s">
        <v>326</v>
      </c>
      <c r="B36" s="2"/>
      <c r="C36" s="317"/>
      <c r="D36" s="235"/>
      <c r="E36" s="235"/>
    </row>
    <row r="37" spans="1:8" ht="15.6" x14ac:dyDescent="0.3">
      <c r="A37" s="325" t="s">
        <v>321</v>
      </c>
      <c r="B37" s="351"/>
      <c r="C37" s="328">
        <v>0</v>
      </c>
      <c r="D37" s="318">
        <f>C37*4</f>
        <v>0</v>
      </c>
      <c r="E37" s="318">
        <f>D37*0.3</f>
        <v>0</v>
      </c>
      <c r="F37" s="322">
        <v>0</v>
      </c>
    </row>
    <row r="38" spans="1:8" ht="15.6" x14ac:dyDescent="0.3">
      <c r="A38" s="309" t="s">
        <v>343</v>
      </c>
      <c r="B38" s="354">
        <f>'Income-Departments'!$L$2</f>
        <v>0</v>
      </c>
      <c r="C38" s="333">
        <f>C51*B38</f>
        <v>0</v>
      </c>
      <c r="D38" s="318">
        <f>C38*4</f>
        <v>0</v>
      </c>
      <c r="E38" s="318">
        <f>D38*0.3</f>
        <v>0</v>
      </c>
    </row>
    <row r="39" spans="1:8" ht="15.6" x14ac:dyDescent="0.3">
      <c r="A39" s="2" t="s">
        <v>327</v>
      </c>
      <c r="B39" s="2"/>
      <c r="C39" s="333"/>
      <c r="D39" s="319">
        <f>SUM(D37:D38)</f>
        <v>0</v>
      </c>
      <c r="E39" s="319">
        <f>D39*0.3</f>
        <v>0</v>
      </c>
    </row>
    <row r="40" spans="1:8" ht="15.6" x14ac:dyDescent="0.3">
      <c r="B40" s="2"/>
      <c r="C40" s="328"/>
      <c r="D40" s="235"/>
      <c r="E40" s="235"/>
    </row>
    <row r="41" spans="1:8" ht="15.6" x14ac:dyDescent="0.3">
      <c r="A41" s="2" t="s">
        <v>328</v>
      </c>
      <c r="B41" s="2"/>
      <c r="C41" s="328"/>
      <c r="D41" s="318"/>
      <c r="E41" s="318"/>
    </row>
    <row r="42" spans="1:8" ht="15.6" x14ac:dyDescent="0.3">
      <c r="A42" s="325" t="s">
        <v>321</v>
      </c>
      <c r="B42" s="351"/>
      <c r="C42" s="328">
        <v>0</v>
      </c>
      <c r="D42" s="318">
        <f>C42*4</f>
        <v>0</v>
      </c>
      <c r="E42" s="318">
        <f>D42*0.3</f>
        <v>0</v>
      </c>
      <c r="F42" s="322">
        <v>0</v>
      </c>
    </row>
    <row r="43" spans="1:8" ht="15.6" x14ac:dyDescent="0.3">
      <c r="A43" s="325" t="s">
        <v>322</v>
      </c>
      <c r="B43" s="351"/>
      <c r="C43" s="328">
        <v>0</v>
      </c>
      <c r="D43" s="318">
        <f>C43*4</f>
        <v>0</v>
      </c>
      <c r="E43" s="318">
        <f>D43*0.3</f>
        <v>0</v>
      </c>
      <c r="H43" s="330"/>
    </row>
    <row r="44" spans="1:8" ht="15.6" x14ac:dyDescent="0.3">
      <c r="A44" s="309" t="s">
        <v>343</v>
      </c>
      <c r="B44" s="354">
        <f>'Income-Departments'!$N$2</f>
        <v>0</v>
      </c>
      <c r="C44" s="333">
        <f>C51*B44</f>
        <v>0</v>
      </c>
      <c r="D44" s="318">
        <f>C44*4</f>
        <v>0</v>
      </c>
      <c r="E44" s="318">
        <f>D44*0.3</f>
        <v>0</v>
      </c>
    </row>
    <row r="45" spans="1:8" ht="15.6" x14ac:dyDescent="0.3">
      <c r="A45" s="2" t="s">
        <v>329</v>
      </c>
      <c r="B45" s="2"/>
      <c r="C45" s="328"/>
      <c r="D45" s="319">
        <f>SUM(D42:D44)</f>
        <v>0</v>
      </c>
      <c r="E45" s="319">
        <f>D45*0.3</f>
        <v>0</v>
      </c>
    </row>
    <row r="46" spans="1:8" s="2" customFormat="1" ht="15.6" x14ac:dyDescent="0.3">
      <c r="A46" s="102"/>
      <c r="B46" s="102"/>
      <c r="C46" s="326"/>
      <c r="D46" s="102"/>
      <c r="E46" s="102"/>
      <c r="F46" s="322"/>
      <c r="G46" s="311"/>
    </row>
    <row r="47" spans="1:8" x14ac:dyDescent="0.25">
      <c r="C47" s="102"/>
      <c r="F47" s="321"/>
    </row>
    <row r="48" spans="1:8" x14ac:dyDescent="0.25">
      <c r="F48" s="321"/>
    </row>
    <row r="49" spans="1:7" ht="17.399999999999999" x14ac:dyDescent="0.3">
      <c r="A49" s="335" t="s">
        <v>313</v>
      </c>
      <c r="B49" s="335"/>
      <c r="C49" s="334">
        <f>SUM(C11:C48)</f>
        <v>399.99999999999989</v>
      </c>
      <c r="D49" s="334">
        <f>D16+D22+D28+D34+D39+D45</f>
        <v>1599.9999999999995</v>
      </c>
      <c r="E49" s="334">
        <f>E16+E22+E28+E34+E39+E45</f>
        <v>479.99999999999994</v>
      </c>
    </row>
    <row r="51" spans="1:7" s="356" customFormat="1" ht="17.399999999999999" x14ac:dyDescent="0.3">
      <c r="A51" s="383" t="s">
        <v>332</v>
      </c>
      <c r="B51" s="383"/>
      <c r="C51" s="384">
        <v>400</v>
      </c>
      <c r="D51" s="385">
        <f>C51*4</f>
        <v>1600</v>
      </c>
      <c r="E51" s="385">
        <f>D51*0.3</f>
        <v>480</v>
      </c>
      <c r="F51" s="386"/>
    </row>
    <row r="52" spans="1:7" x14ac:dyDescent="0.25">
      <c r="A52" s="331" t="s">
        <v>345</v>
      </c>
      <c r="B52" s="331"/>
    </row>
    <row r="53" spans="1:7" x14ac:dyDescent="0.25">
      <c r="A53" s="331" t="s">
        <v>352</v>
      </c>
      <c r="B53" s="331"/>
    </row>
    <row r="54" spans="1:7" x14ac:dyDescent="0.25">
      <c r="A54" s="331" t="s">
        <v>353</v>
      </c>
    </row>
    <row r="55" spans="1:7" x14ac:dyDescent="0.25">
      <c r="A55" s="331" t="s">
        <v>354</v>
      </c>
    </row>
    <row r="56" spans="1:7" ht="25.2" x14ac:dyDescent="0.6">
      <c r="A56" s="357" t="s">
        <v>350</v>
      </c>
      <c r="B56" s="282"/>
    </row>
    <row r="57" spans="1:7" ht="25.2" x14ac:dyDescent="0.6">
      <c r="A57" s="357" t="s">
        <v>351</v>
      </c>
    </row>
    <row r="59" spans="1:7" x14ac:dyDescent="0.25">
      <c r="G59" s="309"/>
    </row>
    <row r="60" spans="1:7" x14ac:dyDescent="0.25">
      <c r="A60" s="309"/>
      <c r="B60" s="309"/>
      <c r="C60" s="329"/>
      <c r="D60" s="312"/>
      <c r="E60" s="312"/>
    </row>
    <row r="61" spans="1:7" x14ac:dyDescent="0.25">
      <c r="A61" s="309"/>
      <c r="B61" s="309"/>
    </row>
  </sheetData>
  <pageMargins left="0.7" right="0.7" top="0.75" bottom="0.75" header="0.3" footer="0.3"/>
  <pageSetup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0"/>
  <sheetViews>
    <sheetView topLeftCell="A24" zoomScale="75" zoomScaleNormal="75" workbookViewId="0">
      <selection activeCell="W11" sqref="W11"/>
    </sheetView>
  </sheetViews>
  <sheetFormatPr defaultRowHeight="14.4" x14ac:dyDescent="0.3"/>
  <cols>
    <col min="1" max="1" width="31.88671875" customWidth="1"/>
    <col min="2" max="2" width="15.109375" style="9" customWidth="1"/>
    <col min="3" max="3" width="3.109375" customWidth="1"/>
    <col min="4" max="4" width="17.88671875" style="9" customWidth="1"/>
    <col min="5" max="5" width="16.5546875" customWidth="1"/>
    <col min="6" max="6" width="17.33203125" customWidth="1"/>
    <col min="7" max="7" width="13.109375" customWidth="1"/>
    <col min="8" max="8" width="13.5546875" bestFit="1" customWidth="1"/>
    <col min="9" max="9" width="15.33203125" customWidth="1"/>
    <col min="10" max="10" width="14.33203125" customWidth="1"/>
  </cols>
  <sheetData>
    <row r="1" spans="1:10" s="100" customFormat="1" ht="15.6" x14ac:dyDescent="0.3">
      <c r="A1" s="2" t="s">
        <v>511</v>
      </c>
      <c r="B1" s="9"/>
      <c r="C1"/>
      <c r="D1" s="9"/>
      <c r="E1"/>
      <c r="F1"/>
      <c r="G1"/>
    </row>
    <row r="2" spans="1:10" x14ac:dyDescent="0.3">
      <c r="A2" s="76" t="s">
        <v>356</v>
      </c>
    </row>
    <row r="3" spans="1:10" s="391" customFormat="1" ht="15.6" x14ac:dyDescent="0.3">
      <c r="A3" s="76" t="s">
        <v>512</v>
      </c>
      <c r="B3" s="9"/>
      <c r="C3"/>
      <c r="D3" s="9"/>
      <c r="E3" s="392">
        <v>0.66666666666666663</v>
      </c>
      <c r="F3">
        <v>0.16666666666666666</v>
      </c>
      <c r="G3">
        <v>0.16666666666666666</v>
      </c>
      <c r="H3" s="102">
        <v>0</v>
      </c>
      <c r="I3" s="102">
        <v>0</v>
      </c>
      <c r="J3" s="102">
        <v>0</v>
      </c>
    </row>
    <row r="4" spans="1:10" x14ac:dyDescent="0.3">
      <c r="E4" s="392">
        <f>'Income-Departments'!$D$16</f>
        <v>0.66666666666666663</v>
      </c>
      <c r="F4" s="392">
        <f>'Income-Departments'!$F$16</f>
        <v>0.16666666666666666</v>
      </c>
      <c r="G4" s="393">
        <f>'Income-Departments'!$H$16</f>
        <v>0.16666666666666666</v>
      </c>
      <c r="H4" s="393">
        <f>'Income-Departments'!$J$2</f>
        <v>0</v>
      </c>
      <c r="I4" s="393">
        <f>'Income-Departments'!$L$2</f>
        <v>0</v>
      </c>
      <c r="J4" s="393">
        <f>'Income-Departments'!$N$2</f>
        <v>0</v>
      </c>
    </row>
    <row r="5" spans="1:10" ht="15.6" x14ac:dyDescent="0.3">
      <c r="A5" s="391" t="s">
        <v>0</v>
      </c>
      <c r="B5" s="394" t="s">
        <v>1</v>
      </c>
      <c r="C5" s="395"/>
      <c r="D5" s="395" t="s">
        <v>357</v>
      </c>
      <c r="E5" s="395" t="s">
        <v>161</v>
      </c>
      <c r="F5" s="395" t="s">
        <v>383</v>
      </c>
      <c r="G5" s="395" t="s">
        <v>384</v>
      </c>
      <c r="H5" s="395" t="s">
        <v>504</v>
      </c>
      <c r="I5" s="395" t="s">
        <v>503</v>
      </c>
      <c r="J5" s="395" t="s">
        <v>505</v>
      </c>
    </row>
    <row r="6" spans="1:10" x14ac:dyDescent="0.3">
      <c r="A6" t="s">
        <v>3</v>
      </c>
      <c r="B6" s="396">
        <f>'Equipment-Departments'!$B$47</f>
        <v>379</v>
      </c>
      <c r="C6" s="26"/>
      <c r="D6" s="26">
        <f>B6*12</f>
        <v>4548</v>
      </c>
      <c r="E6" s="397">
        <f>'Equipment-Departments'!$C$12</f>
        <v>2400</v>
      </c>
      <c r="F6" s="397">
        <f>'Equipment-Departments'!$C$19</f>
        <v>600</v>
      </c>
      <c r="G6" s="397">
        <f>'Equipment-Departments'!$C$26</f>
        <v>1548</v>
      </c>
      <c r="H6" s="397">
        <f>D6*H3</f>
        <v>0</v>
      </c>
      <c r="I6" s="397">
        <f>D6*I3</f>
        <v>0</v>
      </c>
      <c r="J6" s="397">
        <f>D6*J3</f>
        <v>0</v>
      </c>
    </row>
    <row r="7" spans="1:10" x14ac:dyDescent="0.3">
      <c r="A7" t="s">
        <v>4</v>
      </c>
      <c r="B7" s="607">
        <f>'Company Payroll'!$D$49</f>
        <v>1599.9999999999995</v>
      </c>
      <c r="C7" s="26"/>
      <c r="D7" s="26">
        <f t="shared" ref="D7:D28" si="0">B7*12</f>
        <v>19199.999999999993</v>
      </c>
      <c r="E7" s="397">
        <f>D7*E$4</f>
        <v>12799.999999999995</v>
      </c>
      <c r="F7" s="397">
        <f>D7*F$4</f>
        <v>3199.9999999999986</v>
      </c>
      <c r="G7" s="397">
        <f>D7*G$3</f>
        <v>3199.9999999999986</v>
      </c>
      <c r="H7" s="397">
        <f>D7*H$3</f>
        <v>0</v>
      </c>
      <c r="I7" s="397">
        <f>D7*I$3</f>
        <v>0</v>
      </c>
      <c r="J7" s="397">
        <f>D7*J$3</f>
        <v>0</v>
      </c>
    </row>
    <row r="8" spans="1:10" x14ac:dyDescent="0.3">
      <c r="A8" t="s">
        <v>5</v>
      </c>
      <c r="B8" s="401">
        <f>'Company Payroll'!$E$51</f>
        <v>480</v>
      </c>
      <c r="C8" s="26"/>
      <c r="D8" s="26">
        <f t="shared" si="0"/>
        <v>5760</v>
      </c>
      <c r="E8" s="397">
        <f>D8*E$4</f>
        <v>3840</v>
      </c>
      <c r="F8" s="397">
        <f>D8*F3</f>
        <v>960</v>
      </c>
      <c r="G8" s="397">
        <f t="shared" ref="G8:G28" si="1">D8*G$3</f>
        <v>960</v>
      </c>
      <c r="H8" s="397">
        <f t="shared" ref="H8:H28" si="2">D8*H$3</f>
        <v>0</v>
      </c>
      <c r="I8" s="397">
        <f t="shared" ref="I8:I28" si="3">D8*I$3</f>
        <v>0</v>
      </c>
      <c r="J8" s="397">
        <f t="shared" ref="J8:J28" si="4">D8*J$3</f>
        <v>0</v>
      </c>
    </row>
    <row r="9" spans="1:10" x14ac:dyDescent="0.3">
      <c r="A9" t="s">
        <v>6</v>
      </c>
      <c r="B9" s="523">
        <v>95</v>
      </c>
      <c r="C9" s="26"/>
      <c r="D9" s="26">
        <f>B9*12</f>
        <v>1140</v>
      </c>
      <c r="E9" s="169">
        <f>D9*E$3</f>
        <v>760</v>
      </c>
      <c r="F9" s="397">
        <f t="shared" ref="F9:F28" si="5">D9*F$3</f>
        <v>190</v>
      </c>
      <c r="G9" s="397">
        <f t="shared" si="1"/>
        <v>190</v>
      </c>
      <c r="H9" s="397">
        <f t="shared" si="2"/>
        <v>0</v>
      </c>
      <c r="I9" s="397">
        <f t="shared" si="3"/>
        <v>0</v>
      </c>
      <c r="J9" s="397">
        <f t="shared" si="4"/>
        <v>0</v>
      </c>
    </row>
    <row r="10" spans="1:10" x14ac:dyDescent="0.3">
      <c r="A10" t="s">
        <v>7</v>
      </c>
      <c r="B10" s="523">
        <v>99</v>
      </c>
      <c r="C10" s="26"/>
      <c r="D10" s="26">
        <f t="shared" si="0"/>
        <v>1188</v>
      </c>
      <c r="E10" s="169">
        <f t="shared" ref="E10:E28" si="6">D10*E$3</f>
        <v>792</v>
      </c>
      <c r="F10" s="397">
        <f t="shared" si="5"/>
        <v>198</v>
      </c>
      <c r="G10" s="397">
        <f t="shared" si="1"/>
        <v>198</v>
      </c>
      <c r="H10" s="397">
        <f t="shared" si="2"/>
        <v>0</v>
      </c>
      <c r="I10" s="397">
        <f t="shared" si="3"/>
        <v>0</v>
      </c>
      <c r="J10" s="397">
        <f t="shared" si="4"/>
        <v>0</v>
      </c>
    </row>
    <row r="11" spans="1:10" x14ac:dyDescent="0.3">
      <c r="A11" t="s">
        <v>8</v>
      </c>
      <c r="B11" s="523">
        <v>400</v>
      </c>
      <c r="C11" s="26"/>
      <c r="D11" s="26">
        <f t="shared" si="0"/>
        <v>4800</v>
      </c>
      <c r="E11" s="169">
        <f t="shared" si="6"/>
        <v>3200</v>
      </c>
      <c r="F11" s="397">
        <f t="shared" si="5"/>
        <v>800</v>
      </c>
      <c r="G11" s="397">
        <f t="shared" si="1"/>
        <v>800</v>
      </c>
      <c r="H11" s="397">
        <f t="shared" si="2"/>
        <v>0</v>
      </c>
      <c r="I11" s="397">
        <f t="shared" si="3"/>
        <v>0</v>
      </c>
      <c r="J11" s="397">
        <f t="shared" si="4"/>
        <v>0</v>
      </c>
    </row>
    <row r="12" spans="1:10" x14ac:dyDescent="0.3">
      <c r="A12" t="s">
        <v>9</v>
      </c>
      <c r="B12" s="523">
        <v>125</v>
      </c>
      <c r="C12" s="26"/>
      <c r="D12" s="26">
        <f t="shared" si="0"/>
        <v>1500</v>
      </c>
      <c r="E12" s="169">
        <f t="shared" si="6"/>
        <v>1000</v>
      </c>
      <c r="F12" s="397">
        <f t="shared" si="5"/>
        <v>250</v>
      </c>
      <c r="G12" s="397">
        <f t="shared" si="1"/>
        <v>250</v>
      </c>
      <c r="H12" s="397">
        <f t="shared" si="2"/>
        <v>0</v>
      </c>
      <c r="I12" s="397">
        <f t="shared" si="3"/>
        <v>0</v>
      </c>
      <c r="J12" s="397">
        <f t="shared" si="4"/>
        <v>0</v>
      </c>
    </row>
    <row r="13" spans="1:10" x14ac:dyDescent="0.3">
      <c r="A13" t="s">
        <v>10</v>
      </c>
      <c r="B13" s="523">
        <v>85</v>
      </c>
      <c r="C13" s="26"/>
      <c r="D13" s="26">
        <f t="shared" si="0"/>
        <v>1020</v>
      </c>
      <c r="E13" s="169">
        <f t="shared" si="6"/>
        <v>680</v>
      </c>
      <c r="F13" s="397">
        <f t="shared" si="5"/>
        <v>170</v>
      </c>
      <c r="G13" s="397">
        <f t="shared" si="1"/>
        <v>170</v>
      </c>
      <c r="H13" s="397">
        <f t="shared" si="2"/>
        <v>0</v>
      </c>
      <c r="I13" s="397">
        <f t="shared" si="3"/>
        <v>0</v>
      </c>
      <c r="J13" s="397">
        <f t="shared" si="4"/>
        <v>0</v>
      </c>
    </row>
    <row r="14" spans="1:10" x14ac:dyDescent="0.3">
      <c r="A14" t="s">
        <v>11</v>
      </c>
      <c r="B14" s="523">
        <v>25</v>
      </c>
      <c r="C14" s="26"/>
      <c r="D14" s="26">
        <f t="shared" si="0"/>
        <v>300</v>
      </c>
      <c r="E14" s="169">
        <f t="shared" si="6"/>
        <v>200</v>
      </c>
      <c r="F14" s="397">
        <f t="shared" si="5"/>
        <v>50</v>
      </c>
      <c r="G14" s="397">
        <f t="shared" si="1"/>
        <v>50</v>
      </c>
      <c r="H14" s="397">
        <f t="shared" si="2"/>
        <v>0</v>
      </c>
      <c r="I14" s="397">
        <f t="shared" si="3"/>
        <v>0</v>
      </c>
      <c r="J14" s="397">
        <f t="shared" si="4"/>
        <v>0</v>
      </c>
    </row>
    <row r="15" spans="1:10" x14ac:dyDescent="0.3">
      <c r="A15" t="s">
        <v>12</v>
      </c>
      <c r="B15" s="523">
        <v>250</v>
      </c>
      <c r="C15" s="26"/>
      <c r="D15" s="26">
        <f t="shared" si="0"/>
        <v>3000</v>
      </c>
      <c r="E15" s="169">
        <f t="shared" si="6"/>
        <v>2000</v>
      </c>
      <c r="F15" s="397">
        <f t="shared" si="5"/>
        <v>500</v>
      </c>
      <c r="G15" s="397">
        <f t="shared" si="1"/>
        <v>500</v>
      </c>
      <c r="H15" s="397">
        <f t="shared" si="2"/>
        <v>0</v>
      </c>
      <c r="I15" s="397">
        <f t="shared" si="3"/>
        <v>0</v>
      </c>
      <c r="J15" s="397">
        <f t="shared" si="4"/>
        <v>0</v>
      </c>
    </row>
    <row r="16" spans="1:10" x14ac:dyDescent="0.3">
      <c r="A16" t="s">
        <v>13</v>
      </c>
      <c r="B16" s="523">
        <v>50</v>
      </c>
      <c r="C16" s="26"/>
      <c r="D16" s="26">
        <f t="shared" si="0"/>
        <v>600</v>
      </c>
      <c r="E16" s="169">
        <f t="shared" si="6"/>
        <v>400</v>
      </c>
      <c r="F16" s="397">
        <f t="shared" si="5"/>
        <v>100</v>
      </c>
      <c r="G16" s="397">
        <f t="shared" si="1"/>
        <v>100</v>
      </c>
      <c r="H16" s="397">
        <f t="shared" si="2"/>
        <v>0</v>
      </c>
      <c r="I16" s="397">
        <f t="shared" si="3"/>
        <v>0</v>
      </c>
      <c r="J16" s="397">
        <f t="shared" si="4"/>
        <v>0</v>
      </c>
    </row>
    <row r="17" spans="1:10" x14ac:dyDescent="0.3">
      <c r="A17" t="s">
        <v>14</v>
      </c>
      <c r="B17" s="523">
        <v>75</v>
      </c>
      <c r="C17" s="26"/>
      <c r="D17" s="26">
        <f t="shared" si="0"/>
        <v>900</v>
      </c>
      <c r="E17" s="169">
        <f t="shared" si="6"/>
        <v>600</v>
      </c>
      <c r="F17" s="397">
        <f t="shared" si="5"/>
        <v>150</v>
      </c>
      <c r="G17" s="397">
        <f t="shared" si="1"/>
        <v>150</v>
      </c>
      <c r="H17" s="397">
        <f t="shared" si="2"/>
        <v>0</v>
      </c>
      <c r="I17" s="397">
        <f t="shared" si="3"/>
        <v>0</v>
      </c>
      <c r="J17" s="397">
        <f t="shared" si="4"/>
        <v>0</v>
      </c>
    </row>
    <row r="18" spans="1:10" x14ac:dyDescent="0.3">
      <c r="A18" t="s">
        <v>15</v>
      </c>
      <c r="B18" s="523">
        <v>225</v>
      </c>
      <c r="C18" s="26"/>
      <c r="D18" s="26">
        <f t="shared" si="0"/>
        <v>2700</v>
      </c>
      <c r="E18" s="169">
        <f t="shared" si="6"/>
        <v>1800</v>
      </c>
      <c r="F18" s="397">
        <f t="shared" si="5"/>
        <v>450</v>
      </c>
      <c r="G18" s="397">
        <f t="shared" si="1"/>
        <v>450</v>
      </c>
      <c r="H18" s="397">
        <f t="shared" si="2"/>
        <v>0</v>
      </c>
      <c r="I18" s="397">
        <f t="shared" si="3"/>
        <v>0</v>
      </c>
      <c r="J18" s="397">
        <f t="shared" si="4"/>
        <v>0</v>
      </c>
    </row>
    <row r="19" spans="1:10" x14ac:dyDescent="0.3">
      <c r="A19" t="s">
        <v>16</v>
      </c>
      <c r="B19" s="523">
        <v>50</v>
      </c>
      <c r="C19" s="26"/>
      <c r="D19" s="26">
        <f t="shared" si="0"/>
        <v>600</v>
      </c>
      <c r="E19" s="169">
        <f t="shared" si="6"/>
        <v>400</v>
      </c>
      <c r="F19" s="397">
        <f t="shared" si="5"/>
        <v>100</v>
      </c>
      <c r="G19" s="397">
        <f t="shared" si="1"/>
        <v>100</v>
      </c>
      <c r="H19" s="397">
        <f t="shared" si="2"/>
        <v>0</v>
      </c>
      <c r="I19" s="397">
        <f t="shared" si="3"/>
        <v>0</v>
      </c>
      <c r="J19" s="397">
        <f t="shared" si="4"/>
        <v>0</v>
      </c>
    </row>
    <row r="20" spans="1:10" x14ac:dyDescent="0.3">
      <c r="A20" t="s">
        <v>17</v>
      </c>
      <c r="B20" s="523">
        <v>50</v>
      </c>
      <c r="C20" s="26"/>
      <c r="D20" s="26">
        <f t="shared" si="0"/>
        <v>600</v>
      </c>
      <c r="E20" s="169">
        <f t="shared" si="6"/>
        <v>400</v>
      </c>
      <c r="F20" s="397">
        <f t="shared" si="5"/>
        <v>100</v>
      </c>
      <c r="G20" s="397">
        <f t="shared" si="1"/>
        <v>100</v>
      </c>
      <c r="H20" s="397">
        <f t="shared" si="2"/>
        <v>0</v>
      </c>
      <c r="I20" s="397">
        <f t="shared" si="3"/>
        <v>0</v>
      </c>
      <c r="J20" s="397">
        <f t="shared" si="4"/>
        <v>0</v>
      </c>
    </row>
    <row r="21" spans="1:10" x14ac:dyDescent="0.3">
      <c r="A21" t="s">
        <v>18</v>
      </c>
      <c r="B21" s="523">
        <v>50</v>
      </c>
      <c r="C21" s="26"/>
      <c r="D21" s="26">
        <f t="shared" si="0"/>
        <v>600</v>
      </c>
      <c r="E21" s="169">
        <f t="shared" si="6"/>
        <v>400</v>
      </c>
      <c r="F21" s="397">
        <f t="shared" si="5"/>
        <v>100</v>
      </c>
      <c r="G21" s="397">
        <f t="shared" si="1"/>
        <v>100</v>
      </c>
      <c r="H21" s="397">
        <f t="shared" si="2"/>
        <v>0</v>
      </c>
      <c r="I21" s="397">
        <f t="shared" si="3"/>
        <v>0</v>
      </c>
      <c r="J21" s="397">
        <f t="shared" si="4"/>
        <v>0</v>
      </c>
    </row>
    <row r="22" spans="1:10" x14ac:dyDescent="0.3">
      <c r="A22" t="s">
        <v>19</v>
      </c>
      <c r="B22" s="523">
        <v>35</v>
      </c>
      <c r="C22" s="26"/>
      <c r="D22" s="26">
        <f t="shared" si="0"/>
        <v>420</v>
      </c>
      <c r="E22" s="169">
        <f t="shared" si="6"/>
        <v>280</v>
      </c>
      <c r="F22" s="397">
        <f t="shared" si="5"/>
        <v>70</v>
      </c>
      <c r="G22" s="397">
        <f t="shared" si="1"/>
        <v>70</v>
      </c>
      <c r="H22" s="397">
        <f t="shared" si="2"/>
        <v>0</v>
      </c>
      <c r="I22" s="397">
        <f t="shared" si="3"/>
        <v>0</v>
      </c>
      <c r="J22" s="397">
        <f t="shared" si="4"/>
        <v>0</v>
      </c>
    </row>
    <row r="23" spans="1:10" x14ac:dyDescent="0.3">
      <c r="A23" t="s">
        <v>27</v>
      </c>
      <c r="B23" s="523">
        <v>49.95</v>
      </c>
      <c r="C23" s="26"/>
      <c r="D23" s="26">
        <f t="shared" si="0"/>
        <v>599.40000000000009</v>
      </c>
      <c r="E23" s="169">
        <f t="shared" si="6"/>
        <v>399.6</v>
      </c>
      <c r="F23" s="397">
        <f t="shared" si="5"/>
        <v>99.9</v>
      </c>
      <c r="G23" s="397">
        <f t="shared" si="1"/>
        <v>99.9</v>
      </c>
      <c r="H23" s="397">
        <f t="shared" si="2"/>
        <v>0</v>
      </c>
      <c r="I23" s="397">
        <f t="shared" si="3"/>
        <v>0</v>
      </c>
      <c r="J23" s="397">
        <f t="shared" si="4"/>
        <v>0</v>
      </c>
    </row>
    <row r="24" spans="1:10" x14ac:dyDescent="0.3">
      <c r="A24" t="s">
        <v>382</v>
      </c>
      <c r="B24" s="523">
        <v>199.95</v>
      </c>
      <c r="C24" s="26"/>
      <c r="D24" s="26">
        <f t="shared" si="0"/>
        <v>2399.3999999999996</v>
      </c>
      <c r="E24" s="169">
        <f t="shared" si="6"/>
        <v>1599.5999999999997</v>
      </c>
      <c r="F24" s="397">
        <f t="shared" si="5"/>
        <v>399.89999999999992</v>
      </c>
      <c r="G24" s="397">
        <f t="shared" si="1"/>
        <v>399.89999999999992</v>
      </c>
      <c r="H24" s="397">
        <f t="shared" si="2"/>
        <v>0</v>
      </c>
      <c r="I24" s="397">
        <f t="shared" si="3"/>
        <v>0</v>
      </c>
      <c r="J24" s="397">
        <f t="shared" si="4"/>
        <v>0</v>
      </c>
    </row>
    <row r="25" spans="1:10" x14ac:dyDescent="0.3">
      <c r="A25" t="s">
        <v>20</v>
      </c>
      <c r="B25" s="523">
        <v>79</v>
      </c>
      <c r="C25" s="26"/>
      <c r="D25" s="26">
        <f t="shared" si="0"/>
        <v>948</v>
      </c>
      <c r="E25" s="169">
        <f t="shared" si="6"/>
        <v>632</v>
      </c>
      <c r="F25" s="397">
        <f t="shared" si="5"/>
        <v>158</v>
      </c>
      <c r="G25" s="397">
        <f t="shared" si="1"/>
        <v>158</v>
      </c>
      <c r="H25" s="397">
        <f t="shared" si="2"/>
        <v>0</v>
      </c>
      <c r="I25" s="397">
        <f t="shared" si="3"/>
        <v>0</v>
      </c>
      <c r="J25" s="397">
        <f t="shared" si="4"/>
        <v>0</v>
      </c>
    </row>
    <row r="26" spans="1:10" x14ac:dyDescent="0.3">
      <c r="A26" t="s">
        <v>21</v>
      </c>
      <c r="B26" s="523">
        <v>60</v>
      </c>
      <c r="C26" s="26"/>
      <c r="D26" s="26">
        <f t="shared" si="0"/>
        <v>720</v>
      </c>
      <c r="E26" s="169">
        <f t="shared" si="6"/>
        <v>480</v>
      </c>
      <c r="F26" s="397">
        <f t="shared" si="5"/>
        <v>120</v>
      </c>
      <c r="G26" s="397">
        <f t="shared" si="1"/>
        <v>120</v>
      </c>
      <c r="H26" s="397">
        <f t="shared" si="2"/>
        <v>0</v>
      </c>
      <c r="I26" s="397">
        <f t="shared" si="3"/>
        <v>0</v>
      </c>
      <c r="J26" s="397">
        <f t="shared" si="4"/>
        <v>0</v>
      </c>
    </row>
    <row r="27" spans="1:10" x14ac:dyDescent="0.3">
      <c r="A27" t="s">
        <v>358</v>
      </c>
      <c r="B27" s="523">
        <v>124.95</v>
      </c>
      <c r="C27" s="26"/>
      <c r="D27" s="26">
        <f t="shared" si="0"/>
        <v>1499.4</v>
      </c>
      <c r="E27" s="169">
        <f t="shared" si="6"/>
        <v>999.6</v>
      </c>
      <c r="F27" s="397">
        <f t="shared" si="5"/>
        <v>249.9</v>
      </c>
      <c r="G27" s="397">
        <f t="shared" si="1"/>
        <v>249.9</v>
      </c>
      <c r="H27" s="397">
        <f t="shared" si="2"/>
        <v>0</v>
      </c>
      <c r="I27" s="397">
        <f t="shared" si="3"/>
        <v>0</v>
      </c>
      <c r="J27" s="397">
        <f t="shared" si="4"/>
        <v>0</v>
      </c>
    </row>
    <row r="28" spans="1:10" x14ac:dyDescent="0.3">
      <c r="A28" t="s">
        <v>23</v>
      </c>
      <c r="B28" s="523">
        <v>25</v>
      </c>
      <c r="C28" s="26"/>
      <c r="D28" s="26">
        <f t="shared" si="0"/>
        <v>300</v>
      </c>
      <c r="E28" s="169">
        <f t="shared" si="6"/>
        <v>200</v>
      </c>
      <c r="F28" s="397">
        <f t="shared" si="5"/>
        <v>50</v>
      </c>
      <c r="G28" s="397">
        <f t="shared" si="1"/>
        <v>50</v>
      </c>
      <c r="H28" s="397">
        <f t="shared" si="2"/>
        <v>0</v>
      </c>
      <c r="I28" s="397">
        <f t="shared" si="3"/>
        <v>0</v>
      </c>
      <c r="J28" s="397">
        <f t="shared" si="4"/>
        <v>0</v>
      </c>
    </row>
    <row r="29" spans="1:10" s="102" customFormat="1" ht="15.6" x14ac:dyDescent="0.3">
      <c r="A29" s="391" t="s">
        <v>359</v>
      </c>
      <c r="B29" s="396">
        <f>D29/12</f>
        <v>4611.8499999999995</v>
      </c>
      <c r="D29" s="398">
        <f t="shared" ref="D29:J29" si="7">SUM(D6:D28)</f>
        <v>55342.2</v>
      </c>
      <c r="E29" s="399">
        <f t="shared" si="7"/>
        <v>36262.799999999988</v>
      </c>
      <c r="F29" s="399">
        <f t="shared" si="7"/>
        <v>9065.6999999999971</v>
      </c>
      <c r="G29" s="399">
        <f t="shared" si="7"/>
        <v>10013.699999999997</v>
      </c>
      <c r="H29" s="399">
        <f t="shared" si="7"/>
        <v>0</v>
      </c>
      <c r="I29" s="399">
        <f t="shared" si="7"/>
        <v>0</v>
      </c>
      <c r="J29" s="399">
        <f t="shared" si="7"/>
        <v>0</v>
      </c>
    </row>
    <row r="30" spans="1:10" ht="18" x14ac:dyDescent="0.35">
      <c r="A30" s="587" t="s">
        <v>532</v>
      </c>
      <c r="B30" s="588"/>
      <c r="C30" s="587"/>
      <c r="D30" s="589">
        <f>D29/240</f>
        <v>230.5925</v>
      </c>
      <c r="J30" s="102"/>
    </row>
    <row r="31" spans="1:10" ht="32.25" customHeight="1" x14ac:dyDescent="0.35">
      <c r="A31" s="590" t="s">
        <v>535</v>
      </c>
      <c r="D31" s="589">
        <f>D30/8</f>
        <v>28.8240625</v>
      </c>
    </row>
    <row r="32" spans="1:10" ht="11.25" customHeight="1" x14ac:dyDescent="0.3"/>
    <row r="33" spans="1:6" ht="11.25" customHeight="1" x14ac:dyDescent="0.3"/>
    <row r="34" spans="1:6" x14ac:dyDescent="0.3">
      <c r="A34" t="s">
        <v>360</v>
      </c>
      <c r="E34" s="20">
        <v>48</v>
      </c>
      <c r="F34" t="s">
        <v>361</v>
      </c>
    </row>
    <row r="35" spans="1:6" ht="12" customHeight="1" x14ac:dyDescent="0.3">
      <c r="E35" s="9"/>
      <c r="F35" t="s">
        <v>362</v>
      </c>
    </row>
    <row r="36" spans="1:6" x14ac:dyDescent="0.3">
      <c r="A36" t="s">
        <v>363</v>
      </c>
      <c r="E36" s="400">
        <f>E29/E34</f>
        <v>755.4749999999998</v>
      </c>
      <c r="F36" t="s">
        <v>364</v>
      </c>
    </row>
    <row r="37" spans="1:6" ht="8.1" customHeight="1" x14ac:dyDescent="0.3">
      <c r="E37" s="9"/>
    </row>
    <row r="38" spans="1:6" x14ac:dyDescent="0.3">
      <c r="A38" t="s">
        <v>365</v>
      </c>
      <c r="E38" s="20">
        <v>5</v>
      </c>
    </row>
    <row r="39" spans="1:6" ht="8.1" customHeight="1" x14ac:dyDescent="0.3">
      <c r="E39" s="9"/>
    </row>
    <row r="40" spans="1:6" x14ac:dyDescent="0.3">
      <c r="A40" t="s">
        <v>366</v>
      </c>
      <c r="E40" s="21">
        <f>E36/E38</f>
        <v>151.09499999999997</v>
      </c>
    </row>
    <row r="41" spans="1:6" ht="8.1" customHeight="1" x14ac:dyDescent="0.3">
      <c r="E41" s="9"/>
    </row>
    <row r="42" spans="1:6" x14ac:dyDescent="0.3">
      <c r="A42" t="s">
        <v>367</v>
      </c>
      <c r="E42" s="20">
        <v>35</v>
      </c>
      <c r="F42" t="s">
        <v>368</v>
      </c>
    </row>
    <row r="43" spans="1:6" ht="10.5" customHeight="1" x14ac:dyDescent="0.3">
      <c r="E43" s="9"/>
      <c r="F43" t="s">
        <v>369</v>
      </c>
    </row>
    <row r="44" spans="1:6" x14ac:dyDescent="0.3">
      <c r="A44" t="s">
        <v>370</v>
      </c>
      <c r="E44" s="21">
        <f>E36/E42</f>
        <v>21.584999999999994</v>
      </c>
    </row>
    <row r="45" spans="1:6" ht="8.1" customHeight="1" x14ac:dyDescent="0.3">
      <c r="E45" s="9"/>
    </row>
    <row r="46" spans="1:6" x14ac:dyDescent="0.3">
      <c r="A46" t="s">
        <v>371</v>
      </c>
      <c r="E46" s="20">
        <v>1</v>
      </c>
    </row>
    <row r="47" spans="1:6" ht="8.1" customHeight="1" x14ac:dyDescent="0.3">
      <c r="E47" s="9"/>
    </row>
    <row r="48" spans="1:6" x14ac:dyDescent="0.3">
      <c r="A48" t="s">
        <v>372</v>
      </c>
      <c r="E48" s="20">
        <v>750</v>
      </c>
      <c r="F48" t="s">
        <v>373</v>
      </c>
    </row>
    <row r="49" spans="1:10" ht="11.25" customHeight="1" x14ac:dyDescent="0.3">
      <c r="E49" s="9"/>
      <c r="F49" t="s">
        <v>374</v>
      </c>
    </row>
    <row r="50" spans="1:10" x14ac:dyDescent="0.3">
      <c r="A50" t="s">
        <v>375</v>
      </c>
      <c r="E50" s="22">
        <v>45</v>
      </c>
      <c r="F50" t="s">
        <v>376</v>
      </c>
    </row>
    <row r="51" spans="1:10" ht="8.1" customHeight="1" x14ac:dyDescent="0.3">
      <c r="E51" s="9"/>
    </row>
    <row r="52" spans="1:10" x14ac:dyDescent="0.3">
      <c r="A52" t="s">
        <v>377</v>
      </c>
      <c r="E52" s="9">
        <f>E46*E48*E50</f>
        <v>33750</v>
      </c>
      <c r="J52" s="76"/>
    </row>
    <row r="53" spans="1:10" ht="8.1" customHeight="1" x14ac:dyDescent="0.3">
      <c r="E53" s="9"/>
    </row>
    <row r="54" spans="1:10" x14ac:dyDescent="0.3">
      <c r="A54" s="23" t="s">
        <v>378</v>
      </c>
      <c r="E54" s="24">
        <f>E44/E52</f>
        <v>6.3955555555555532E-4</v>
      </c>
    </row>
    <row r="55" spans="1:10" x14ac:dyDescent="0.3">
      <c r="E55" s="9"/>
    </row>
    <row r="56" spans="1:10" x14ac:dyDescent="0.3">
      <c r="A56" s="23" t="s">
        <v>379</v>
      </c>
      <c r="E56" s="25">
        <f>E54*1000</f>
        <v>0.63955555555555532</v>
      </c>
      <c r="F56" s="26">
        <f>$E$44</f>
        <v>21.584999999999994</v>
      </c>
      <c r="G56" t="s">
        <v>533</v>
      </c>
    </row>
    <row r="57" spans="1:10" x14ac:dyDescent="0.3">
      <c r="E57" s="9"/>
    </row>
    <row r="58" spans="1:10" x14ac:dyDescent="0.3">
      <c r="A58" t="s">
        <v>380</v>
      </c>
      <c r="E58" s="27">
        <v>0.5</v>
      </c>
    </row>
    <row r="59" spans="1:10" x14ac:dyDescent="0.3">
      <c r="E59" s="9"/>
    </row>
    <row r="60" spans="1:10" ht="15.6" x14ac:dyDescent="0.3">
      <c r="A60" s="28" t="s">
        <v>381</v>
      </c>
      <c r="E60" s="29">
        <f xml:space="preserve"> (E56*E58) + E56</f>
        <v>0.95933333333333293</v>
      </c>
      <c r="F60" s="30">
        <f>E44*(1+E58)</f>
        <v>32.377499999999991</v>
      </c>
      <c r="G60" t="s">
        <v>534</v>
      </c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68"/>
  <sheetViews>
    <sheetView topLeftCell="A19" zoomScaleNormal="100" workbookViewId="0">
      <selection activeCell="E4" sqref="E4"/>
    </sheetView>
  </sheetViews>
  <sheetFormatPr defaultRowHeight="14.4" x14ac:dyDescent="0.3"/>
  <cols>
    <col min="1" max="1" width="42.33203125" customWidth="1"/>
    <col min="2" max="2" width="20.88671875" customWidth="1"/>
    <col min="3" max="3" width="24.44140625" style="9" bestFit="1" customWidth="1"/>
    <col min="4" max="5" width="15.88671875" style="9" bestFit="1" customWidth="1"/>
    <col min="6" max="6" width="16" style="9" bestFit="1" customWidth="1"/>
    <col min="7" max="7" width="16.5546875" bestFit="1" customWidth="1"/>
  </cols>
  <sheetData>
    <row r="1" spans="1:256" ht="18.600000000000001" x14ac:dyDescent="0.45">
      <c r="A1" s="5" t="s">
        <v>30</v>
      </c>
      <c r="B1" s="5"/>
    </row>
    <row r="2" spans="1:256" ht="15.6" x14ac:dyDescent="0.3">
      <c r="A2" s="2" t="s">
        <v>34</v>
      </c>
      <c r="B2" s="2"/>
    </row>
    <row r="3" spans="1:256" ht="15.6" x14ac:dyDescent="0.3">
      <c r="A3" s="16" t="s">
        <v>33</v>
      </c>
      <c r="B3" s="16"/>
    </row>
    <row r="5" spans="1:256" ht="18.600000000000001" x14ac:dyDescent="0.45">
      <c r="A5" s="472" t="s">
        <v>543</v>
      </c>
      <c r="B5" s="472"/>
      <c r="C5" s="473">
        <f>'Income-Departments'!$C$17</f>
        <v>4000</v>
      </c>
      <c r="D5" s="27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</row>
    <row r="6" spans="1:256" ht="17.399999999999999" x14ac:dyDescent="0.45">
      <c r="A6" s="277" t="s">
        <v>255</v>
      </c>
      <c r="C6" s="390">
        <f>'Income-Departments'!$D$2</f>
        <v>0.66666666666666663</v>
      </c>
      <c r="D6" s="164">
        <v>0.66666666666666663</v>
      </c>
    </row>
    <row r="7" spans="1:256" ht="18.600000000000001" x14ac:dyDescent="0.45">
      <c r="A7" s="4" t="s">
        <v>26</v>
      </c>
      <c r="B7" s="3" t="s">
        <v>526</v>
      </c>
      <c r="C7" s="8" t="s">
        <v>161</v>
      </c>
      <c r="D7" s="8" t="s">
        <v>161</v>
      </c>
      <c r="E7" s="8" t="s">
        <v>161</v>
      </c>
      <c r="F7" s="8" t="s">
        <v>161</v>
      </c>
      <c r="G7" s="8" t="s">
        <v>161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ht="18.600000000000001" x14ac:dyDescent="0.45">
      <c r="A8" s="3" t="s">
        <v>0</v>
      </c>
      <c r="B8" s="3" t="s">
        <v>247</v>
      </c>
      <c r="C8" s="8" t="s">
        <v>248</v>
      </c>
      <c r="D8" s="8" t="s">
        <v>31</v>
      </c>
      <c r="E8" s="8" t="s">
        <v>29</v>
      </c>
      <c r="F8" s="8" t="s">
        <v>2</v>
      </c>
      <c r="G8" s="3" t="s">
        <v>35</v>
      </c>
      <c r="H8" s="3"/>
      <c r="I8" s="3"/>
      <c r="J8" s="3"/>
      <c r="K8" s="3"/>
      <c r="L8" s="3"/>
      <c r="M8" s="395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x14ac:dyDescent="0.3">
      <c r="A9" s="14" t="s">
        <v>3</v>
      </c>
      <c r="B9" s="358">
        <f>'Equipment-Departments'!$B$47</f>
        <v>379</v>
      </c>
      <c r="C9" s="12">
        <f>'Equipment-Departments'!$B$8</f>
        <v>200</v>
      </c>
      <c r="D9" s="12">
        <f>C9/4</f>
        <v>50</v>
      </c>
      <c r="E9" s="12">
        <f>D9/5</f>
        <v>10</v>
      </c>
      <c r="F9" s="12">
        <f>E9/8</f>
        <v>1.25</v>
      </c>
      <c r="G9" s="18">
        <f>C9*12</f>
        <v>2400</v>
      </c>
      <c r="M9" s="397"/>
    </row>
    <row r="10" spans="1:256" x14ac:dyDescent="0.3">
      <c r="A10" s="14" t="s">
        <v>4</v>
      </c>
      <c r="B10" s="358">
        <f>'Company Payroll'!$D$49</f>
        <v>1599.9999999999995</v>
      </c>
      <c r="C10" s="12">
        <f>'Company Payroll'!$D$16</f>
        <v>1066.6666666666665</v>
      </c>
      <c r="D10" s="12">
        <f t="shared" ref="D10:D31" si="0">C10/4</f>
        <v>266.66666666666663</v>
      </c>
      <c r="E10" s="12">
        <f t="shared" ref="E10:E31" si="1">D10/5</f>
        <v>53.333333333333329</v>
      </c>
      <c r="F10" s="12">
        <f t="shared" ref="F10:F31" si="2">E10/8</f>
        <v>6.6666666666666661</v>
      </c>
      <c r="G10" s="18">
        <f t="shared" ref="G10:G31" si="3">C10*12</f>
        <v>12799.999999999998</v>
      </c>
      <c r="M10" s="397"/>
    </row>
    <row r="11" spans="1:256" x14ac:dyDescent="0.3">
      <c r="A11" s="14" t="s">
        <v>5</v>
      </c>
      <c r="B11" s="358">
        <f>'Company Payroll'!$E$49</f>
        <v>479.99999999999994</v>
      </c>
      <c r="C11" s="343">
        <f>'Company Payroll'!$E$16</f>
        <v>319.99999999999994</v>
      </c>
      <c r="D11" s="12">
        <f t="shared" si="0"/>
        <v>79.999999999999986</v>
      </c>
      <c r="E11" s="12">
        <f t="shared" si="1"/>
        <v>15.999999999999996</v>
      </c>
      <c r="F11" s="12">
        <f t="shared" si="2"/>
        <v>1.9999999999999996</v>
      </c>
      <c r="G11" s="18">
        <f t="shared" si="3"/>
        <v>3839.9999999999991</v>
      </c>
      <c r="M11" s="397"/>
    </row>
    <row r="12" spans="1:256" x14ac:dyDescent="0.3">
      <c r="A12" s="14" t="s">
        <v>6</v>
      </c>
      <c r="B12" s="358">
        <f>'Cost Analysis-Total Business'!$B$9</f>
        <v>95</v>
      </c>
      <c r="C12" s="12">
        <f>B12*D6</f>
        <v>63.333333333333329</v>
      </c>
      <c r="D12" s="12">
        <f t="shared" si="0"/>
        <v>15.833333333333332</v>
      </c>
      <c r="E12" s="12">
        <f t="shared" si="1"/>
        <v>3.1666666666666665</v>
      </c>
      <c r="F12" s="12">
        <f t="shared" si="2"/>
        <v>0.39583333333333331</v>
      </c>
      <c r="G12" s="18">
        <f t="shared" si="3"/>
        <v>760</v>
      </c>
      <c r="M12" s="397"/>
    </row>
    <row r="13" spans="1:256" x14ac:dyDescent="0.3">
      <c r="A13" s="14" t="s">
        <v>7</v>
      </c>
      <c r="B13" s="358">
        <f>'Cost Analysis-Total Business'!$B$10</f>
        <v>99</v>
      </c>
      <c r="C13" s="12">
        <f t="shared" ref="C13:C31" si="4">B13*D$6</f>
        <v>66</v>
      </c>
      <c r="D13" s="12">
        <f t="shared" si="0"/>
        <v>16.5</v>
      </c>
      <c r="E13" s="12">
        <f t="shared" si="1"/>
        <v>3.3</v>
      </c>
      <c r="F13" s="12">
        <f t="shared" si="2"/>
        <v>0.41249999999999998</v>
      </c>
      <c r="G13" s="18">
        <f t="shared" si="3"/>
        <v>792</v>
      </c>
      <c r="M13" s="397"/>
    </row>
    <row r="14" spans="1:256" x14ac:dyDescent="0.3">
      <c r="A14" s="14" t="s">
        <v>8</v>
      </c>
      <c r="B14" s="358">
        <f>'Cost Analysis-Total Business'!$B$11</f>
        <v>400</v>
      </c>
      <c r="C14" s="12">
        <f t="shared" si="4"/>
        <v>266.66666666666663</v>
      </c>
      <c r="D14" s="12">
        <f t="shared" si="0"/>
        <v>66.666666666666657</v>
      </c>
      <c r="E14" s="12">
        <f t="shared" si="1"/>
        <v>13.333333333333332</v>
      </c>
      <c r="F14" s="12">
        <f t="shared" si="2"/>
        <v>1.6666666666666665</v>
      </c>
      <c r="G14" s="18">
        <f t="shared" si="3"/>
        <v>3199.9999999999995</v>
      </c>
      <c r="M14" s="397"/>
    </row>
    <row r="15" spans="1:256" x14ac:dyDescent="0.3">
      <c r="A15" s="14" t="s">
        <v>9</v>
      </c>
      <c r="B15" s="358">
        <f>'Cost Analysis-Total Business'!$B$12</f>
        <v>125</v>
      </c>
      <c r="C15" s="12">
        <f t="shared" si="4"/>
        <v>83.333333333333329</v>
      </c>
      <c r="D15" s="12">
        <f t="shared" si="0"/>
        <v>20.833333333333332</v>
      </c>
      <c r="E15" s="12">
        <f t="shared" si="1"/>
        <v>4.1666666666666661</v>
      </c>
      <c r="F15" s="12">
        <f t="shared" si="2"/>
        <v>0.52083333333333326</v>
      </c>
      <c r="G15" s="18">
        <f t="shared" si="3"/>
        <v>1000</v>
      </c>
      <c r="M15" s="397"/>
    </row>
    <row r="16" spans="1:256" x14ac:dyDescent="0.3">
      <c r="A16" s="14" t="s">
        <v>10</v>
      </c>
      <c r="B16" s="358">
        <f>'Cost Analysis-Total Business'!$B$13</f>
        <v>85</v>
      </c>
      <c r="C16" s="12">
        <f t="shared" si="4"/>
        <v>56.666666666666664</v>
      </c>
      <c r="D16" s="12">
        <f t="shared" si="0"/>
        <v>14.166666666666666</v>
      </c>
      <c r="E16" s="12">
        <f t="shared" si="1"/>
        <v>2.833333333333333</v>
      </c>
      <c r="F16" s="12">
        <f t="shared" si="2"/>
        <v>0.35416666666666663</v>
      </c>
      <c r="G16" s="18">
        <f t="shared" si="3"/>
        <v>680</v>
      </c>
      <c r="M16" s="397"/>
    </row>
    <row r="17" spans="1:13" x14ac:dyDescent="0.3">
      <c r="A17" s="14" t="s">
        <v>11</v>
      </c>
      <c r="B17" s="358">
        <f>'Cost Analysis-Total Business'!$B$14</f>
        <v>25</v>
      </c>
      <c r="C17" s="12">
        <f t="shared" si="4"/>
        <v>16.666666666666664</v>
      </c>
      <c r="D17" s="12">
        <f t="shared" si="0"/>
        <v>4.1666666666666661</v>
      </c>
      <c r="E17" s="12">
        <f t="shared" si="1"/>
        <v>0.83333333333333326</v>
      </c>
      <c r="F17" s="12">
        <f t="shared" si="2"/>
        <v>0.10416666666666666</v>
      </c>
      <c r="G17" s="18">
        <f t="shared" si="3"/>
        <v>199.99999999999997</v>
      </c>
      <c r="M17" s="397"/>
    </row>
    <row r="18" spans="1:13" x14ac:dyDescent="0.3">
      <c r="A18" s="14" t="s">
        <v>12</v>
      </c>
      <c r="B18" s="358">
        <f>'Cost Analysis-Total Business'!$B$15</f>
        <v>250</v>
      </c>
      <c r="C18" s="280">
        <f t="shared" si="4"/>
        <v>166.66666666666666</v>
      </c>
      <c r="D18" s="12">
        <f t="shared" si="0"/>
        <v>41.666666666666664</v>
      </c>
      <c r="E18" s="12">
        <f t="shared" si="1"/>
        <v>8.3333333333333321</v>
      </c>
      <c r="F18" s="12">
        <f t="shared" si="2"/>
        <v>1.0416666666666665</v>
      </c>
      <c r="G18" s="18">
        <f t="shared" si="3"/>
        <v>2000</v>
      </c>
      <c r="M18" s="397"/>
    </row>
    <row r="19" spans="1:13" x14ac:dyDescent="0.3">
      <c r="A19" s="14" t="s">
        <v>13</v>
      </c>
      <c r="B19" s="358">
        <f>'Cost Analysis-Total Business'!$B$16</f>
        <v>50</v>
      </c>
      <c r="C19" s="12">
        <f t="shared" si="4"/>
        <v>33.333333333333329</v>
      </c>
      <c r="D19" s="12">
        <f t="shared" si="0"/>
        <v>8.3333333333333321</v>
      </c>
      <c r="E19" s="12">
        <f t="shared" si="1"/>
        <v>1.6666666666666665</v>
      </c>
      <c r="F19" s="12">
        <f t="shared" si="2"/>
        <v>0.20833333333333331</v>
      </c>
      <c r="G19" s="18">
        <f t="shared" si="3"/>
        <v>399.99999999999994</v>
      </c>
      <c r="M19" s="397"/>
    </row>
    <row r="20" spans="1:13" x14ac:dyDescent="0.3">
      <c r="A20" s="14" t="s">
        <v>14</v>
      </c>
      <c r="B20" s="358">
        <f>'Cost Analysis-Total Business'!$B$17</f>
        <v>75</v>
      </c>
      <c r="C20" s="12">
        <f t="shared" si="4"/>
        <v>50</v>
      </c>
      <c r="D20" s="12">
        <f t="shared" si="0"/>
        <v>12.5</v>
      </c>
      <c r="E20" s="12">
        <f t="shared" si="1"/>
        <v>2.5</v>
      </c>
      <c r="F20" s="12">
        <f t="shared" si="2"/>
        <v>0.3125</v>
      </c>
      <c r="G20" s="18">
        <f t="shared" si="3"/>
        <v>600</v>
      </c>
      <c r="M20" s="397"/>
    </row>
    <row r="21" spans="1:13" x14ac:dyDescent="0.3">
      <c r="A21" s="14" t="s">
        <v>15</v>
      </c>
      <c r="B21" s="358">
        <f>'Cost Analysis-Total Business'!$B$18</f>
        <v>225</v>
      </c>
      <c r="C21" s="12">
        <f t="shared" si="4"/>
        <v>150</v>
      </c>
      <c r="D21" s="12">
        <f t="shared" si="0"/>
        <v>37.5</v>
      </c>
      <c r="E21" s="12">
        <f t="shared" si="1"/>
        <v>7.5</v>
      </c>
      <c r="F21" s="12">
        <f t="shared" si="2"/>
        <v>0.9375</v>
      </c>
      <c r="G21" s="18">
        <f t="shared" si="3"/>
        <v>1800</v>
      </c>
      <c r="M21" s="397"/>
    </row>
    <row r="22" spans="1:13" x14ac:dyDescent="0.3">
      <c r="A22" s="14" t="s">
        <v>16</v>
      </c>
      <c r="B22" s="358">
        <f>'Cost Analysis-Total Business'!$B$19</f>
        <v>50</v>
      </c>
      <c r="C22" s="12">
        <f t="shared" si="4"/>
        <v>33.333333333333329</v>
      </c>
      <c r="D22" s="12">
        <f t="shared" si="0"/>
        <v>8.3333333333333321</v>
      </c>
      <c r="E22" s="12">
        <f t="shared" si="1"/>
        <v>1.6666666666666665</v>
      </c>
      <c r="F22" s="12">
        <f t="shared" si="2"/>
        <v>0.20833333333333331</v>
      </c>
      <c r="G22" s="18">
        <f t="shared" si="3"/>
        <v>399.99999999999994</v>
      </c>
      <c r="M22" s="397"/>
    </row>
    <row r="23" spans="1:13" x14ac:dyDescent="0.3">
      <c r="A23" s="14" t="s">
        <v>17</v>
      </c>
      <c r="B23" s="358">
        <f>'Cost Analysis-Total Business'!$B$20</f>
        <v>50</v>
      </c>
      <c r="C23" s="12">
        <f t="shared" si="4"/>
        <v>33.333333333333329</v>
      </c>
      <c r="D23" s="12">
        <f t="shared" si="0"/>
        <v>8.3333333333333321</v>
      </c>
      <c r="E23" s="12">
        <f t="shared" si="1"/>
        <v>1.6666666666666665</v>
      </c>
      <c r="F23" s="12">
        <f t="shared" si="2"/>
        <v>0.20833333333333331</v>
      </c>
      <c r="G23" s="18">
        <f t="shared" si="3"/>
        <v>399.99999999999994</v>
      </c>
      <c r="M23" s="397"/>
    </row>
    <row r="24" spans="1:13" x14ac:dyDescent="0.3">
      <c r="A24" s="14" t="s">
        <v>18</v>
      </c>
      <c r="B24" s="358">
        <f>'Cost Analysis-Total Business'!$B$21</f>
        <v>50</v>
      </c>
      <c r="C24" s="12">
        <f t="shared" si="4"/>
        <v>33.333333333333329</v>
      </c>
      <c r="D24" s="12">
        <f t="shared" si="0"/>
        <v>8.3333333333333321</v>
      </c>
      <c r="E24" s="12">
        <f t="shared" si="1"/>
        <v>1.6666666666666665</v>
      </c>
      <c r="F24" s="12">
        <f t="shared" si="2"/>
        <v>0.20833333333333331</v>
      </c>
      <c r="G24" s="18">
        <f t="shared" si="3"/>
        <v>399.99999999999994</v>
      </c>
      <c r="M24" s="397"/>
    </row>
    <row r="25" spans="1:13" x14ac:dyDescent="0.3">
      <c r="A25" s="14" t="s">
        <v>19</v>
      </c>
      <c r="B25" s="358">
        <f>'Cost Analysis-Total Business'!$B$22</f>
        <v>35</v>
      </c>
      <c r="C25" s="12">
        <f t="shared" si="4"/>
        <v>23.333333333333332</v>
      </c>
      <c r="D25" s="12">
        <f t="shared" si="0"/>
        <v>5.833333333333333</v>
      </c>
      <c r="E25" s="12">
        <f t="shared" si="1"/>
        <v>1.1666666666666665</v>
      </c>
      <c r="F25" s="12">
        <f t="shared" si="2"/>
        <v>0.14583333333333331</v>
      </c>
      <c r="G25" s="18">
        <f t="shared" si="3"/>
        <v>280</v>
      </c>
      <c r="M25" s="397"/>
    </row>
    <row r="26" spans="1:13" x14ac:dyDescent="0.3">
      <c r="A26" s="14" t="s">
        <v>27</v>
      </c>
      <c r="B26" s="358">
        <f>'Cost Analysis-Total Business'!$B$23</f>
        <v>49.95</v>
      </c>
      <c r="C26" s="12">
        <f t="shared" si="4"/>
        <v>33.299999999999997</v>
      </c>
      <c r="D26" s="12">
        <f t="shared" si="0"/>
        <v>8.3249999999999993</v>
      </c>
      <c r="E26" s="12">
        <f t="shared" si="1"/>
        <v>1.6649999999999998</v>
      </c>
      <c r="F26" s="12">
        <f t="shared" si="2"/>
        <v>0.20812499999999998</v>
      </c>
      <c r="G26" s="18">
        <f t="shared" si="3"/>
        <v>399.59999999999997</v>
      </c>
      <c r="M26" s="397"/>
    </row>
    <row r="27" spans="1:13" x14ac:dyDescent="0.3">
      <c r="A27" s="14" t="s">
        <v>28</v>
      </c>
      <c r="B27" s="358">
        <f>'Cost Analysis-Total Business'!$B$24</f>
        <v>199.95</v>
      </c>
      <c r="C27" s="12">
        <f t="shared" si="4"/>
        <v>133.29999999999998</v>
      </c>
      <c r="D27" s="12">
        <f t="shared" si="0"/>
        <v>33.324999999999996</v>
      </c>
      <c r="E27" s="12">
        <f t="shared" si="1"/>
        <v>6.6649999999999991</v>
      </c>
      <c r="F27" s="12">
        <f t="shared" si="2"/>
        <v>0.83312499999999989</v>
      </c>
      <c r="G27" s="18">
        <f t="shared" si="3"/>
        <v>1599.6</v>
      </c>
      <c r="M27" s="397"/>
    </row>
    <row r="28" spans="1:13" x14ac:dyDescent="0.3">
      <c r="A28" s="14" t="s">
        <v>20</v>
      </c>
      <c r="B28" s="358">
        <f>'Cost Analysis-Total Business'!$B$25</f>
        <v>79</v>
      </c>
      <c r="C28" s="12">
        <f t="shared" si="4"/>
        <v>52.666666666666664</v>
      </c>
      <c r="D28" s="12">
        <f t="shared" si="0"/>
        <v>13.166666666666666</v>
      </c>
      <c r="E28" s="12">
        <f t="shared" si="1"/>
        <v>2.6333333333333333</v>
      </c>
      <c r="F28" s="12">
        <f t="shared" si="2"/>
        <v>0.32916666666666666</v>
      </c>
      <c r="G28" s="18">
        <f t="shared" si="3"/>
        <v>632</v>
      </c>
      <c r="M28" s="397"/>
    </row>
    <row r="29" spans="1:13" x14ac:dyDescent="0.3">
      <c r="A29" s="14" t="s">
        <v>21</v>
      </c>
      <c r="B29" s="358">
        <f>'Cost Analysis-Total Business'!$B$26</f>
        <v>60</v>
      </c>
      <c r="C29" s="12">
        <f t="shared" si="4"/>
        <v>40</v>
      </c>
      <c r="D29" s="12">
        <f t="shared" si="0"/>
        <v>10</v>
      </c>
      <c r="E29" s="12">
        <f t="shared" si="1"/>
        <v>2</v>
      </c>
      <c r="F29" s="12">
        <f t="shared" si="2"/>
        <v>0.25</v>
      </c>
      <c r="G29" s="18">
        <f t="shared" si="3"/>
        <v>480</v>
      </c>
      <c r="M29" s="397"/>
    </row>
    <row r="30" spans="1:13" x14ac:dyDescent="0.3">
      <c r="A30" s="14" t="s">
        <v>22</v>
      </c>
      <c r="B30" s="358">
        <f>'Cost Analysis-Total Business'!$B$27</f>
        <v>124.95</v>
      </c>
      <c r="C30" s="12">
        <f t="shared" si="4"/>
        <v>83.3</v>
      </c>
      <c r="D30" s="12">
        <f t="shared" si="0"/>
        <v>20.824999999999999</v>
      </c>
      <c r="E30" s="12">
        <f t="shared" si="1"/>
        <v>4.165</v>
      </c>
      <c r="F30" s="12">
        <f t="shared" si="2"/>
        <v>0.520625</v>
      </c>
      <c r="G30" s="18">
        <f t="shared" si="3"/>
        <v>999.59999999999991</v>
      </c>
      <c r="M30" s="397"/>
    </row>
    <row r="31" spans="1:13" x14ac:dyDescent="0.3">
      <c r="A31" s="14" t="s">
        <v>23</v>
      </c>
      <c r="B31" s="358">
        <f>'Cost Analysis-Total Business'!$B$28</f>
        <v>25</v>
      </c>
      <c r="C31" s="12">
        <f t="shared" si="4"/>
        <v>16.666666666666664</v>
      </c>
      <c r="D31" s="12">
        <f t="shared" si="0"/>
        <v>4.1666666666666661</v>
      </c>
      <c r="E31" s="12">
        <f t="shared" si="1"/>
        <v>0.83333333333333326</v>
      </c>
      <c r="F31" s="12">
        <f t="shared" si="2"/>
        <v>0.10416666666666666</v>
      </c>
      <c r="G31" s="18">
        <f t="shared" si="3"/>
        <v>199.99999999999997</v>
      </c>
      <c r="M31" s="397"/>
    </row>
    <row r="32" spans="1:13" s="1" customFormat="1" ht="15.6" x14ac:dyDescent="0.3">
      <c r="A32" s="15" t="s">
        <v>24</v>
      </c>
      <c r="B32" s="13">
        <f t="shared" ref="B32:G32" si="5">SUM(B9:B31)</f>
        <v>4611.8499999999995</v>
      </c>
      <c r="C32" s="13">
        <f t="shared" si="5"/>
        <v>3021.9000000000005</v>
      </c>
      <c r="D32" s="13">
        <f t="shared" si="5"/>
        <v>755.47500000000014</v>
      </c>
      <c r="E32" s="13">
        <f t="shared" si="5"/>
        <v>151.09499999999994</v>
      </c>
      <c r="F32" s="13">
        <f t="shared" si="5"/>
        <v>18.886874999999993</v>
      </c>
      <c r="G32" s="19">
        <f t="shared" si="5"/>
        <v>36262.799999999996</v>
      </c>
      <c r="M32" s="399"/>
    </row>
    <row r="33" spans="1:13" ht="15.6" x14ac:dyDescent="0.3">
      <c r="A33" s="15" t="s">
        <v>449</v>
      </c>
      <c r="B33" s="232"/>
      <c r="C33" s="474"/>
      <c r="D33" s="474"/>
      <c r="E33" s="474"/>
      <c r="F33" s="476">
        <f>'Cost Analysis-Total Business'!$F$56</f>
        <v>21.584999999999994</v>
      </c>
      <c r="G33" s="475">
        <f>'Cost Analysis-Total Business'!$E$29</f>
        <v>36262.799999999988</v>
      </c>
    </row>
    <row r="34" spans="1:13" ht="15.6" x14ac:dyDescent="0.3">
      <c r="A34" s="532" t="s">
        <v>507</v>
      </c>
      <c r="B34" s="1"/>
      <c r="F34" s="531">
        <f>'Cost Analysis-Total Business'!$F$60</f>
        <v>32.377499999999991</v>
      </c>
    </row>
    <row r="35" spans="1:13" ht="15.6" x14ac:dyDescent="0.3">
      <c r="A35" s="391"/>
      <c r="B35" s="1"/>
      <c r="F35" s="530"/>
    </row>
    <row r="36" spans="1:13" s="534" customFormat="1" ht="21" x14ac:dyDescent="0.5">
      <c r="A36" s="6" t="s">
        <v>25</v>
      </c>
      <c r="B36" s="6"/>
      <c r="C36" s="7">
        <f>C5-C32</f>
        <v>978.09999999999945</v>
      </c>
      <c r="D36" s="7"/>
      <c r="E36" s="533"/>
      <c r="F36" s="533"/>
    </row>
    <row r="37" spans="1:13" x14ac:dyDescent="0.3">
      <c r="D37"/>
      <c r="F37"/>
      <c r="J37" s="9"/>
      <c r="K37" s="9"/>
      <c r="L37" s="9"/>
      <c r="M37" s="9"/>
    </row>
    <row r="38" spans="1:13" ht="25.2" x14ac:dyDescent="0.6">
      <c r="A38" s="357" t="s">
        <v>528</v>
      </c>
      <c r="D38" s="20"/>
      <c r="E38"/>
      <c r="F38"/>
      <c r="J38" s="9"/>
      <c r="K38" s="9"/>
      <c r="L38" s="9"/>
      <c r="M38" s="9"/>
    </row>
    <row r="39" spans="1:13" ht="25.2" x14ac:dyDescent="0.6">
      <c r="A39" s="357" t="s">
        <v>351</v>
      </c>
      <c r="E39"/>
      <c r="F39"/>
      <c r="I39" s="31"/>
      <c r="J39" s="9"/>
      <c r="K39" s="9"/>
      <c r="L39" s="9"/>
      <c r="M39" s="9"/>
    </row>
    <row r="40" spans="1:13" ht="15.6" x14ac:dyDescent="0.3">
      <c r="D40" s="13"/>
      <c r="E40"/>
      <c r="F40"/>
      <c r="J40" s="21"/>
      <c r="K40" s="9"/>
      <c r="L40" s="9"/>
      <c r="M40" s="9"/>
    </row>
    <row r="41" spans="1:13" x14ac:dyDescent="0.3">
      <c r="E41"/>
      <c r="F41"/>
      <c r="J41" s="21"/>
      <c r="K41" s="9"/>
      <c r="L41" s="9"/>
      <c r="M41" s="9"/>
    </row>
    <row r="42" spans="1:13" x14ac:dyDescent="0.3">
      <c r="D42" s="20"/>
      <c r="E42"/>
      <c r="F42"/>
      <c r="J42" s="21"/>
      <c r="K42" s="9"/>
      <c r="L42" s="9"/>
      <c r="M42" s="9"/>
    </row>
    <row r="43" spans="1:13" x14ac:dyDescent="0.3">
      <c r="E43"/>
      <c r="F43"/>
      <c r="J43" s="21"/>
      <c r="K43" s="9"/>
      <c r="L43" s="9"/>
      <c r="M43" s="9"/>
    </row>
    <row r="44" spans="1:13" x14ac:dyDescent="0.3">
      <c r="D44" s="21"/>
      <c r="E44"/>
      <c r="F44"/>
      <c r="J44" s="21"/>
      <c r="K44" s="9"/>
      <c r="L44" s="9"/>
      <c r="M44" s="9"/>
    </row>
    <row r="45" spans="1:13" x14ac:dyDescent="0.3">
      <c r="E45"/>
      <c r="F45"/>
      <c r="J45" s="21"/>
      <c r="K45" s="9"/>
      <c r="L45" s="9"/>
      <c r="M45" s="9"/>
    </row>
    <row r="46" spans="1:13" ht="18.600000000000001" x14ac:dyDescent="0.45">
      <c r="D46" s="20"/>
      <c r="E46"/>
      <c r="F46"/>
      <c r="I46" s="5"/>
      <c r="J46" s="32"/>
      <c r="K46" s="9"/>
      <c r="L46" s="9"/>
      <c r="M46" s="9"/>
    </row>
    <row r="47" spans="1:13" x14ac:dyDescent="0.3">
      <c r="E47"/>
      <c r="F47"/>
      <c r="J47" s="9"/>
      <c r="K47" s="9"/>
      <c r="L47" s="9"/>
      <c r="M47" s="9"/>
    </row>
    <row r="48" spans="1:13" x14ac:dyDescent="0.3">
      <c r="D48" s="21"/>
      <c r="E48" s="1"/>
      <c r="F48"/>
      <c r="J48" s="9"/>
      <c r="K48" s="9"/>
      <c r="L48" s="9"/>
      <c r="M48" s="9"/>
    </row>
    <row r="49" spans="1:13" x14ac:dyDescent="0.3">
      <c r="E49"/>
      <c r="F49"/>
      <c r="J49" s="9"/>
      <c r="K49" s="9"/>
      <c r="L49" s="9"/>
      <c r="M49" s="9"/>
    </row>
    <row r="50" spans="1:13" x14ac:dyDescent="0.3">
      <c r="D50" s="20"/>
      <c r="E50"/>
      <c r="F50"/>
      <c r="J50" s="9"/>
      <c r="K50" s="9"/>
      <c r="L50" s="9"/>
      <c r="M50" s="9"/>
    </row>
    <row r="51" spans="1:13" x14ac:dyDescent="0.3">
      <c r="E51"/>
      <c r="F51"/>
      <c r="J51" s="9"/>
      <c r="K51" s="9"/>
      <c r="L51" s="9"/>
      <c r="M51" s="9"/>
    </row>
    <row r="52" spans="1:13" x14ac:dyDescent="0.3">
      <c r="D52" s="20"/>
      <c r="E52"/>
      <c r="F52"/>
      <c r="J52" s="9"/>
      <c r="K52" s="9"/>
      <c r="L52" s="9"/>
      <c r="M52" s="9"/>
    </row>
    <row r="53" spans="1:13" x14ac:dyDescent="0.3">
      <c r="E53"/>
      <c r="F53"/>
      <c r="J53" s="9"/>
      <c r="K53" s="9"/>
      <c r="L53" s="9"/>
      <c r="M53" s="9"/>
    </row>
    <row r="54" spans="1:13" x14ac:dyDescent="0.3">
      <c r="D54" s="22"/>
      <c r="E54"/>
      <c r="F54"/>
      <c r="J54" s="9"/>
      <c r="K54" s="9"/>
      <c r="L54" s="9"/>
      <c r="M54" s="9"/>
    </row>
    <row r="55" spans="1:13" x14ac:dyDescent="0.3">
      <c r="E55"/>
      <c r="F55"/>
      <c r="J55" s="9"/>
      <c r="K55" s="9"/>
      <c r="L55" s="9"/>
      <c r="M55" s="9"/>
    </row>
    <row r="56" spans="1:13" x14ac:dyDescent="0.3">
      <c r="E56"/>
      <c r="F56"/>
      <c r="J56" s="9"/>
      <c r="K56" s="9"/>
      <c r="L56" s="9"/>
      <c r="M56" s="9"/>
    </row>
    <row r="57" spans="1:13" x14ac:dyDescent="0.3">
      <c r="E57"/>
      <c r="F57"/>
      <c r="J57" s="9"/>
      <c r="K57" s="9"/>
      <c r="L57" s="9"/>
      <c r="M57" s="9"/>
    </row>
    <row r="58" spans="1:13" x14ac:dyDescent="0.3">
      <c r="A58" s="23"/>
      <c r="B58" s="23"/>
      <c r="D58" s="24"/>
      <c r="E58"/>
      <c r="F58"/>
      <c r="J58" s="9"/>
      <c r="K58" s="9"/>
      <c r="L58" s="9"/>
      <c r="M58" s="9"/>
    </row>
    <row r="59" spans="1:13" x14ac:dyDescent="0.3">
      <c r="E59"/>
      <c r="F59"/>
      <c r="J59" s="9"/>
      <c r="K59" s="9"/>
      <c r="L59" s="9"/>
      <c r="M59" s="9"/>
    </row>
    <row r="60" spans="1:13" x14ac:dyDescent="0.3">
      <c r="A60" s="23"/>
      <c r="B60" s="23"/>
      <c r="D60" s="25"/>
      <c r="E60" s="26"/>
      <c r="F60"/>
      <c r="J60" s="9"/>
      <c r="K60" s="9"/>
      <c r="L60" s="9"/>
      <c r="M60" s="9"/>
    </row>
    <row r="61" spans="1:13" x14ac:dyDescent="0.3">
      <c r="E61"/>
      <c r="F61"/>
      <c r="J61" s="9"/>
      <c r="K61" s="9"/>
      <c r="L61" s="9"/>
      <c r="M61" s="9"/>
    </row>
    <row r="62" spans="1:13" x14ac:dyDescent="0.3">
      <c r="D62" s="27"/>
      <c r="E62"/>
      <c r="F62"/>
      <c r="J62" s="9"/>
      <c r="K62" s="9"/>
      <c r="L62" s="9"/>
      <c r="M62" s="9"/>
    </row>
    <row r="63" spans="1:13" x14ac:dyDescent="0.3">
      <c r="E63"/>
      <c r="F63"/>
      <c r="J63" s="9"/>
      <c r="K63" s="9"/>
      <c r="L63" s="9"/>
      <c r="M63" s="9"/>
    </row>
    <row r="64" spans="1:13" ht="15.6" x14ac:dyDescent="0.3">
      <c r="A64" s="28"/>
      <c r="B64" s="28"/>
      <c r="D64" s="29"/>
      <c r="E64" s="30"/>
      <c r="F64"/>
      <c r="J64" s="9"/>
      <c r="K64" s="9"/>
      <c r="L64" s="9"/>
      <c r="M64" s="9"/>
    </row>
    <row r="65" spans="4:13" x14ac:dyDescent="0.3">
      <c r="E65"/>
      <c r="F65"/>
      <c r="J65" s="9"/>
      <c r="K65" s="9"/>
      <c r="L65" s="9"/>
      <c r="M65" s="9"/>
    </row>
    <row r="66" spans="4:13" x14ac:dyDescent="0.3">
      <c r="D66"/>
      <c r="E66"/>
      <c r="F66"/>
      <c r="J66" s="9"/>
      <c r="K66" s="9"/>
      <c r="L66" s="9"/>
      <c r="M66" s="9"/>
    </row>
    <row r="67" spans="4:13" x14ac:dyDescent="0.3">
      <c r="D67"/>
      <c r="E67"/>
      <c r="F67"/>
      <c r="J67" s="9"/>
      <c r="K67" s="9"/>
      <c r="L67" s="9"/>
      <c r="M67" s="9"/>
    </row>
    <row r="68" spans="4:13" x14ac:dyDescent="0.3">
      <c r="D68"/>
      <c r="F68"/>
      <c r="J68" s="9"/>
      <c r="K68" s="9"/>
      <c r="L68" s="9"/>
      <c r="M68" s="9"/>
    </row>
  </sheetData>
  <pageMargins left="0.45" right="0.45" top="0.5" bottom="0.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1"/>
  <sheetViews>
    <sheetView workbookViewId="0">
      <selection activeCell="F16" sqref="F16"/>
    </sheetView>
  </sheetViews>
  <sheetFormatPr defaultRowHeight="14.4" x14ac:dyDescent="0.3"/>
  <cols>
    <col min="2" max="2" width="10.44140625" customWidth="1"/>
    <col min="3" max="3" width="9.88671875" customWidth="1"/>
    <col min="4" max="4" width="13.33203125" customWidth="1"/>
    <col min="7" max="7" width="14.6640625" customWidth="1"/>
    <col min="10" max="10" width="16.6640625" customWidth="1"/>
  </cols>
  <sheetData>
    <row r="1" spans="1:11" x14ac:dyDescent="0.3">
      <c r="A1" s="100" t="s">
        <v>531</v>
      </c>
    </row>
    <row r="2" spans="1:11" x14ac:dyDescent="0.3">
      <c r="A2" s="100"/>
    </row>
    <row r="3" spans="1:11" s="2" customFormat="1" ht="15.6" x14ac:dyDescent="0.3">
      <c r="C3" s="101" t="s">
        <v>334</v>
      </c>
      <c r="D3" s="101"/>
      <c r="E3" s="101"/>
      <c r="F3" s="101" t="s">
        <v>335</v>
      </c>
      <c r="G3" s="101"/>
      <c r="H3" s="101"/>
      <c r="I3" s="101" t="s">
        <v>385</v>
      </c>
      <c r="J3" s="101"/>
    </row>
    <row r="5" spans="1:11" ht="15.6" x14ac:dyDescent="0.3">
      <c r="A5" s="2" t="s">
        <v>94</v>
      </c>
      <c r="C5" s="26">
        <f>'Cost Analysis-Total Business'!$F$56</f>
        <v>21.584999999999994</v>
      </c>
      <c r="D5" s="102" t="s">
        <v>95</v>
      </c>
      <c r="E5" s="103"/>
      <c r="F5" s="103">
        <f>C5/60</f>
        <v>0.3597499999999999</v>
      </c>
      <c r="G5" s="103" t="s">
        <v>96</v>
      </c>
      <c r="I5" s="104">
        <f>F5/60</f>
        <v>5.9958333333333313E-3</v>
      </c>
      <c r="J5" s="103" t="s">
        <v>97</v>
      </c>
      <c r="K5" s="105" t="s">
        <v>98</v>
      </c>
    </row>
    <row r="6" spans="1:11" ht="15.6" x14ac:dyDescent="0.3">
      <c r="A6" s="2"/>
      <c r="C6" s="106"/>
      <c r="D6" s="102"/>
      <c r="E6" s="103"/>
      <c r="F6" s="103"/>
      <c r="G6" s="103"/>
      <c r="I6" s="104"/>
      <c r="J6" s="103"/>
      <c r="K6" s="105" t="s">
        <v>99</v>
      </c>
    </row>
    <row r="7" spans="1:11" ht="15.6" x14ac:dyDescent="0.3">
      <c r="A7" s="2" t="s">
        <v>513</v>
      </c>
      <c r="K7" s="105" t="s">
        <v>100</v>
      </c>
    </row>
    <row r="8" spans="1:11" ht="15.6" x14ac:dyDescent="0.3">
      <c r="B8">
        <v>1</v>
      </c>
      <c r="C8" s="26">
        <f>C5/B8</f>
        <v>21.584999999999994</v>
      </c>
      <c r="D8" s="102" t="s">
        <v>95</v>
      </c>
      <c r="E8" s="103"/>
      <c r="F8" s="103">
        <f>F5/B8</f>
        <v>0.3597499999999999</v>
      </c>
      <c r="G8" s="103" t="s">
        <v>96</v>
      </c>
      <c r="I8" s="104">
        <f>I5/B8</f>
        <v>5.9958333333333313E-3</v>
      </c>
      <c r="J8" s="103" t="s">
        <v>97</v>
      </c>
    </row>
    <row r="10" spans="1:11" ht="18" x14ac:dyDescent="0.35">
      <c r="A10" s="306" t="s">
        <v>446</v>
      </c>
    </row>
    <row r="11" spans="1:11" ht="18" x14ac:dyDescent="0.35">
      <c r="A11" s="306" t="s">
        <v>506</v>
      </c>
    </row>
  </sheetData>
  <pageMargins left="0.45" right="0.45" top="0.5" bottom="0.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3"/>
  <sheetViews>
    <sheetView zoomScale="70" zoomScaleNormal="70" workbookViewId="0">
      <selection activeCell="Q3" sqref="Q3"/>
    </sheetView>
  </sheetViews>
  <sheetFormatPr defaultRowHeight="14.4" x14ac:dyDescent="0.3"/>
  <cols>
    <col min="2" max="2" width="43.6640625" bestFit="1" customWidth="1"/>
    <col min="3" max="3" width="9.6640625" customWidth="1"/>
    <col min="4" max="4" width="13.109375" bestFit="1" customWidth="1"/>
    <col min="5" max="5" width="10.5546875" customWidth="1"/>
    <col min="7" max="7" width="13.109375" customWidth="1"/>
  </cols>
  <sheetData>
    <row r="1" spans="1:13" ht="15.6" x14ac:dyDescent="0.3">
      <c r="A1" s="33" t="s">
        <v>36</v>
      </c>
      <c r="B1" s="34"/>
      <c r="C1" s="35" t="s">
        <v>37</v>
      </c>
      <c r="D1" s="36"/>
      <c r="E1" s="37"/>
      <c r="F1" s="38" t="s">
        <v>38</v>
      </c>
      <c r="G1" s="39"/>
      <c r="H1" s="40"/>
    </row>
    <row r="2" spans="1:13" ht="15.6" x14ac:dyDescent="0.3">
      <c r="A2" s="33" t="s">
        <v>39</v>
      </c>
      <c r="B2" s="34"/>
      <c r="C2" s="35" t="s">
        <v>40</v>
      </c>
      <c r="D2" s="36"/>
      <c r="E2" s="37"/>
      <c r="F2" s="38" t="s">
        <v>41</v>
      </c>
      <c r="G2" s="41"/>
      <c r="H2" s="40"/>
    </row>
    <row r="3" spans="1:13" ht="15.6" x14ac:dyDescent="0.3">
      <c r="A3" s="42" t="s">
        <v>42</v>
      </c>
      <c r="B3" s="34"/>
      <c r="C3" s="35" t="s">
        <v>43</v>
      </c>
      <c r="D3" s="36"/>
      <c r="E3" s="43"/>
      <c r="F3" s="38" t="s">
        <v>44</v>
      </c>
      <c r="G3" s="41"/>
      <c r="H3" s="44">
        <f>0.083*E3</f>
        <v>0</v>
      </c>
    </row>
    <row r="4" spans="1:13" ht="15.6" x14ac:dyDescent="0.3">
      <c r="A4" s="42" t="s">
        <v>45</v>
      </c>
      <c r="B4" s="34"/>
      <c r="C4" s="35" t="s">
        <v>46</v>
      </c>
      <c r="D4" s="36"/>
      <c r="E4" s="43"/>
      <c r="F4" s="45" t="s">
        <v>47</v>
      </c>
      <c r="G4" s="46"/>
      <c r="H4" s="47">
        <f>E4*0.167</f>
        <v>0</v>
      </c>
    </row>
    <row r="5" spans="1:13" ht="15.6" x14ac:dyDescent="0.3">
      <c r="A5" s="33" t="s">
        <v>48</v>
      </c>
      <c r="B5" s="34"/>
      <c r="C5" s="48" t="s">
        <v>49</v>
      </c>
      <c r="D5" s="49"/>
      <c r="E5" s="50">
        <v>750</v>
      </c>
      <c r="F5" s="38" t="s">
        <v>50</v>
      </c>
      <c r="G5" s="41"/>
      <c r="H5" s="51">
        <v>24</v>
      </c>
    </row>
    <row r="6" spans="1:13" ht="15.6" x14ac:dyDescent="0.3">
      <c r="A6" s="33" t="s">
        <v>51</v>
      </c>
      <c r="B6" s="52" t="s">
        <v>52</v>
      </c>
      <c r="C6" s="53" t="s">
        <v>53</v>
      </c>
      <c r="D6" s="53" t="s">
        <v>54</v>
      </c>
      <c r="E6" s="53" t="s">
        <v>55</v>
      </c>
      <c r="F6" s="54" t="s">
        <v>56</v>
      </c>
      <c r="G6" s="54" t="s">
        <v>57</v>
      </c>
      <c r="H6" s="54" t="s">
        <v>58</v>
      </c>
      <c r="I6" s="387">
        <f>'Costs per Hr-Mn-Sc'!$C$5</f>
        <v>21.584999999999994</v>
      </c>
      <c r="J6" s="23" t="s">
        <v>59</v>
      </c>
      <c r="K6" s="2"/>
      <c r="L6" s="2"/>
      <c r="M6" s="1"/>
    </row>
    <row r="7" spans="1:13" x14ac:dyDescent="0.3">
      <c r="A7" s="55">
        <v>1</v>
      </c>
      <c r="B7" s="14" t="s">
        <v>60</v>
      </c>
      <c r="C7" s="14"/>
      <c r="D7" s="14"/>
      <c r="E7" s="56"/>
      <c r="F7" s="57">
        <v>17</v>
      </c>
      <c r="G7" s="292">
        <f t="shared" ref="G7:G15" si="0">A7*(F7/60)</f>
        <v>0.28333333333333333</v>
      </c>
      <c r="H7" s="58">
        <f>G7*I6</f>
        <v>6.1157499999999985</v>
      </c>
    </row>
    <row r="8" spans="1:13" x14ac:dyDescent="0.3">
      <c r="A8" s="55"/>
      <c r="B8" s="14" t="s">
        <v>61</v>
      </c>
      <c r="C8" s="14"/>
      <c r="D8" s="14"/>
      <c r="E8" s="56"/>
      <c r="F8" s="57"/>
      <c r="G8" s="58">
        <f t="shared" si="0"/>
        <v>0</v>
      </c>
      <c r="H8" s="58">
        <f>G8*I6</f>
        <v>0</v>
      </c>
    </row>
    <row r="9" spans="1:13" x14ac:dyDescent="0.3">
      <c r="A9" s="55"/>
      <c r="B9" s="14" t="s">
        <v>62</v>
      </c>
      <c r="C9" s="14"/>
      <c r="D9" s="14"/>
      <c r="E9" s="56"/>
      <c r="F9" s="57"/>
      <c r="G9" s="58">
        <f t="shared" si="0"/>
        <v>0</v>
      </c>
      <c r="H9" s="58">
        <f>G9*I6</f>
        <v>0</v>
      </c>
    </row>
    <row r="10" spans="1:13" x14ac:dyDescent="0.3">
      <c r="A10" s="55"/>
      <c r="B10" s="14" t="s">
        <v>63</v>
      </c>
      <c r="C10" s="14"/>
      <c r="D10" s="14"/>
      <c r="E10" s="56"/>
      <c r="F10" s="57"/>
      <c r="G10" s="58">
        <f t="shared" si="0"/>
        <v>0</v>
      </c>
      <c r="H10" s="58">
        <f>G10*I6</f>
        <v>0</v>
      </c>
    </row>
    <row r="11" spans="1:13" x14ac:dyDescent="0.3">
      <c r="A11" s="55">
        <v>1</v>
      </c>
      <c r="B11" s="14" t="s">
        <v>64</v>
      </c>
      <c r="C11" s="14"/>
      <c r="D11" s="14"/>
      <c r="E11" s="56"/>
      <c r="F11" s="57">
        <v>48</v>
      </c>
      <c r="G11" s="58">
        <f>F11/60</f>
        <v>0.8</v>
      </c>
      <c r="H11" s="58">
        <f>G11*I6</f>
        <v>17.267999999999997</v>
      </c>
    </row>
    <row r="12" spans="1:13" x14ac:dyDescent="0.3">
      <c r="A12" s="55"/>
      <c r="B12" s="14" t="s">
        <v>65</v>
      </c>
      <c r="C12" s="14"/>
      <c r="D12" s="14"/>
      <c r="E12" s="56"/>
      <c r="F12" s="57"/>
      <c r="G12" s="58">
        <f>F12/60</f>
        <v>0</v>
      </c>
      <c r="H12" s="58">
        <f>G12*I6</f>
        <v>0</v>
      </c>
    </row>
    <row r="13" spans="1:13" x14ac:dyDescent="0.3">
      <c r="A13" s="55"/>
      <c r="B13" s="14" t="s">
        <v>66</v>
      </c>
      <c r="C13" s="14"/>
      <c r="D13" s="14"/>
      <c r="E13" s="56"/>
      <c r="F13" s="57"/>
      <c r="G13" s="58">
        <f t="shared" si="0"/>
        <v>0</v>
      </c>
      <c r="H13" s="58">
        <f>G13*I6</f>
        <v>0</v>
      </c>
    </row>
    <row r="14" spans="1:13" x14ac:dyDescent="0.3">
      <c r="A14" s="55"/>
      <c r="B14" s="14" t="s">
        <v>67</v>
      </c>
      <c r="C14" s="14"/>
      <c r="D14" s="14"/>
      <c r="E14" s="56"/>
      <c r="F14" s="57"/>
      <c r="G14" s="58">
        <f>F14/60</f>
        <v>0</v>
      </c>
      <c r="H14" s="58">
        <f>G14*I6</f>
        <v>0</v>
      </c>
    </row>
    <row r="15" spans="1:13" x14ac:dyDescent="0.3">
      <c r="A15" s="55">
        <v>1</v>
      </c>
      <c r="B15" s="14" t="s">
        <v>250</v>
      </c>
      <c r="C15" s="14"/>
      <c r="D15" s="14"/>
      <c r="E15" s="56"/>
      <c r="F15" s="279">
        <v>320</v>
      </c>
      <c r="G15" s="58">
        <f t="shared" si="0"/>
        <v>5.333333333333333</v>
      </c>
      <c r="H15" s="58">
        <f>G15*I6</f>
        <v>115.11999999999996</v>
      </c>
      <c r="I15" s="59"/>
    </row>
    <row r="16" spans="1:13" x14ac:dyDescent="0.3">
      <c r="A16" s="55"/>
      <c r="B16" s="14" t="s">
        <v>68</v>
      </c>
      <c r="C16" s="14"/>
      <c r="D16" s="14"/>
      <c r="E16" s="56"/>
      <c r="F16" s="57"/>
      <c r="G16" s="58">
        <f>F16/60</f>
        <v>0</v>
      </c>
      <c r="H16" s="58">
        <f>G16*I6</f>
        <v>0</v>
      </c>
      <c r="I16" s="59"/>
    </row>
    <row r="17" spans="1:12" x14ac:dyDescent="0.3">
      <c r="A17" s="55"/>
      <c r="B17" s="14" t="s">
        <v>69</v>
      </c>
      <c r="C17" s="14"/>
      <c r="D17" s="14"/>
      <c r="E17" s="56"/>
      <c r="F17" s="57">
        <v>28</v>
      </c>
      <c r="G17" s="58">
        <f>F17/60</f>
        <v>0.46666666666666667</v>
      </c>
      <c r="H17" s="58">
        <f>G17*I6</f>
        <v>10.072999999999997</v>
      </c>
      <c r="I17" s="59"/>
    </row>
    <row r="18" spans="1:12" x14ac:dyDescent="0.3">
      <c r="A18" s="55"/>
      <c r="B18" s="14" t="s">
        <v>70</v>
      </c>
      <c r="C18" s="14"/>
      <c r="D18" s="14"/>
      <c r="E18" s="56"/>
      <c r="F18" s="57"/>
      <c r="G18" s="58">
        <f>F18/60</f>
        <v>0</v>
      </c>
      <c r="H18" s="58">
        <f>G18*I6</f>
        <v>0</v>
      </c>
      <c r="I18" s="59"/>
    </row>
    <row r="19" spans="1:12" x14ac:dyDescent="0.3">
      <c r="A19" s="55"/>
      <c r="B19" s="14" t="s">
        <v>71</v>
      </c>
      <c r="C19" s="14"/>
      <c r="D19" s="14"/>
      <c r="E19" s="56"/>
      <c r="F19" s="57"/>
      <c r="G19" s="58">
        <f>F19/60</f>
        <v>0</v>
      </c>
      <c r="H19" s="58">
        <f>G19*I6</f>
        <v>0</v>
      </c>
      <c r="I19" s="59"/>
    </row>
    <row r="20" spans="1:12" x14ac:dyDescent="0.3">
      <c r="A20" s="55">
        <v>1</v>
      </c>
      <c r="B20" s="14" t="s">
        <v>72</v>
      </c>
      <c r="C20" s="14"/>
      <c r="D20" s="14"/>
      <c r="E20" s="56"/>
      <c r="F20" s="57">
        <v>22</v>
      </c>
      <c r="G20" s="58">
        <f>F20/60</f>
        <v>0.36666666666666664</v>
      </c>
      <c r="H20" s="58">
        <f>G20*I6</f>
        <v>7.9144999999999968</v>
      </c>
      <c r="I20" s="59"/>
    </row>
    <row r="21" spans="1:12" x14ac:dyDescent="0.3">
      <c r="A21" s="55">
        <v>1</v>
      </c>
      <c r="B21" s="14" t="s">
        <v>73</v>
      </c>
      <c r="C21" s="14"/>
      <c r="D21" s="14"/>
      <c r="E21" s="56"/>
      <c r="F21" s="57">
        <v>1</v>
      </c>
      <c r="G21" s="58">
        <f t="shared" ref="G21:G26" si="1">A21*(F21/60)</f>
        <v>1.6666666666666666E-2</v>
      </c>
      <c r="H21" s="58">
        <f>G21*I6</f>
        <v>0.3597499999999999</v>
      </c>
      <c r="I21" s="59"/>
    </row>
    <row r="22" spans="1:12" x14ac:dyDescent="0.3">
      <c r="A22" s="55"/>
      <c r="B22" s="14" t="s">
        <v>74</v>
      </c>
      <c r="C22" s="14"/>
      <c r="D22" s="14"/>
      <c r="E22" s="56"/>
      <c r="F22" s="57"/>
      <c r="G22" s="58">
        <f t="shared" si="1"/>
        <v>0</v>
      </c>
      <c r="H22" s="58">
        <f>G22*I6</f>
        <v>0</v>
      </c>
      <c r="I22" s="59"/>
    </row>
    <row r="23" spans="1:12" x14ac:dyDescent="0.3">
      <c r="A23" s="55">
        <v>1</v>
      </c>
      <c r="B23" s="14" t="s">
        <v>75</v>
      </c>
      <c r="C23" s="14"/>
      <c r="D23" s="14"/>
      <c r="E23" s="56"/>
      <c r="F23" s="57">
        <v>1</v>
      </c>
      <c r="G23" s="58">
        <f t="shared" si="1"/>
        <v>1.6666666666666666E-2</v>
      </c>
      <c r="H23" s="58">
        <f>G23*I6</f>
        <v>0.3597499999999999</v>
      </c>
      <c r="I23" s="59"/>
    </row>
    <row r="24" spans="1:12" x14ac:dyDescent="0.3">
      <c r="A24" s="55">
        <v>1</v>
      </c>
      <c r="B24" s="14" t="s">
        <v>76</v>
      </c>
      <c r="C24" s="14"/>
      <c r="D24" s="14"/>
      <c r="E24" s="56"/>
      <c r="F24" s="57">
        <v>1</v>
      </c>
      <c r="G24" s="58">
        <f t="shared" si="1"/>
        <v>1.6666666666666666E-2</v>
      </c>
      <c r="H24" s="58">
        <f>G24*I6</f>
        <v>0.3597499999999999</v>
      </c>
      <c r="I24" s="59"/>
    </row>
    <row r="25" spans="1:12" x14ac:dyDescent="0.3">
      <c r="A25" s="55">
        <v>1</v>
      </c>
      <c r="B25" s="14" t="s">
        <v>77</v>
      </c>
      <c r="C25" s="14"/>
      <c r="D25" s="14"/>
      <c r="E25" s="56"/>
      <c r="F25" s="57">
        <v>3</v>
      </c>
      <c r="G25" s="58">
        <f t="shared" si="1"/>
        <v>0.05</v>
      </c>
      <c r="H25" s="58">
        <f>G25*I6</f>
        <v>1.0792499999999998</v>
      </c>
      <c r="I25" s="59"/>
    </row>
    <row r="26" spans="1:12" x14ac:dyDescent="0.3">
      <c r="A26" s="55">
        <v>1</v>
      </c>
      <c r="B26" s="14" t="s">
        <v>78</v>
      </c>
      <c r="C26" s="14"/>
      <c r="D26" s="14"/>
      <c r="E26" s="56"/>
      <c r="F26" s="57">
        <v>2</v>
      </c>
      <c r="G26" s="58">
        <f t="shared" si="1"/>
        <v>3.3333333333333333E-2</v>
      </c>
      <c r="H26" s="58">
        <f>G26*I6</f>
        <v>0.71949999999999981</v>
      </c>
      <c r="I26" s="59"/>
    </row>
    <row r="27" spans="1:12" ht="15.6" x14ac:dyDescent="0.3">
      <c r="A27" s="60"/>
      <c r="B27" s="61" t="s">
        <v>79</v>
      </c>
      <c r="C27" s="61" t="s">
        <v>80</v>
      </c>
      <c r="D27" s="61" t="s">
        <v>81</v>
      </c>
      <c r="E27" s="61" t="s">
        <v>82</v>
      </c>
      <c r="F27" s="62" t="s">
        <v>56</v>
      </c>
      <c r="G27" s="63" t="s">
        <v>83</v>
      </c>
      <c r="H27" s="64"/>
      <c r="I27" s="59"/>
    </row>
    <row r="28" spans="1:12" x14ac:dyDescent="0.3">
      <c r="A28" s="55"/>
      <c r="B28" s="14" t="s">
        <v>84</v>
      </c>
      <c r="C28" s="56">
        <v>4</v>
      </c>
      <c r="D28" s="65"/>
      <c r="E28" s="66">
        <v>30</v>
      </c>
      <c r="F28" s="67">
        <f>E28/60</f>
        <v>0.5</v>
      </c>
      <c r="G28" s="58">
        <f>F28/60</f>
        <v>8.3333333333333332E-3</v>
      </c>
      <c r="H28" s="58">
        <f>G28*I6</f>
        <v>0.17987499999999995</v>
      </c>
      <c r="I28" s="59"/>
    </row>
    <row r="29" spans="1:12" x14ac:dyDescent="0.3">
      <c r="A29" s="55"/>
      <c r="B29" s="14" t="s">
        <v>85</v>
      </c>
      <c r="C29" s="56"/>
      <c r="D29" s="65"/>
      <c r="E29" s="66">
        <f>C29*D29</f>
        <v>0</v>
      </c>
      <c r="F29" s="67">
        <f>E29/60</f>
        <v>0</v>
      </c>
      <c r="G29" s="68">
        <f>F29/60</f>
        <v>0</v>
      </c>
      <c r="H29" s="58">
        <f>G29*I6</f>
        <v>0</v>
      </c>
      <c r="I29" s="59"/>
    </row>
    <row r="30" spans="1:12" x14ac:dyDescent="0.3">
      <c r="A30" s="55"/>
      <c r="B30" s="14" t="s">
        <v>86</v>
      </c>
      <c r="C30" s="56"/>
      <c r="D30" s="69"/>
      <c r="E30" s="66">
        <f>C30*D30</f>
        <v>0</v>
      </c>
      <c r="F30" s="67">
        <f>(E30/60)*A30</f>
        <v>0</v>
      </c>
      <c r="G30" s="68">
        <f>F30/60</f>
        <v>0</v>
      </c>
      <c r="H30" s="58">
        <f>G30*I6</f>
        <v>0</v>
      </c>
      <c r="I30" s="59"/>
    </row>
    <row r="31" spans="1:12" x14ac:dyDescent="0.3">
      <c r="A31" s="55"/>
      <c r="B31" s="14" t="s">
        <v>87</v>
      </c>
      <c r="C31" s="56"/>
      <c r="D31" s="69"/>
      <c r="E31" s="66">
        <f>C31*D31</f>
        <v>0</v>
      </c>
      <c r="F31" s="67">
        <f>(E31/60)*A31</f>
        <v>0</v>
      </c>
      <c r="G31" s="68">
        <f>F31/60</f>
        <v>0</v>
      </c>
      <c r="H31" s="58">
        <f>G31*I6</f>
        <v>0</v>
      </c>
      <c r="I31" s="59"/>
    </row>
    <row r="32" spans="1:12" ht="15.6" x14ac:dyDescent="0.3">
      <c r="A32" s="52" t="s">
        <v>88</v>
      </c>
      <c r="B32" s="70"/>
      <c r="C32" s="71"/>
      <c r="D32" s="71"/>
      <c r="E32" s="72"/>
      <c r="F32" s="73"/>
      <c r="G32" s="74">
        <f>SUM(G7:G31)</f>
        <v>7.3916666666666657</v>
      </c>
      <c r="H32" s="75">
        <f>G32*I6</f>
        <v>159.54912499999995</v>
      </c>
      <c r="I32" s="23" t="s">
        <v>89</v>
      </c>
      <c r="J32" s="76"/>
      <c r="K32" s="76"/>
      <c r="L32" s="76"/>
    </row>
    <row r="33" spans="1:13" ht="15.6" x14ac:dyDescent="0.3">
      <c r="A33" s="35" t="s">
        <v>90</v>
      </c>
      <c r="B33" s="77"/>
      <c r="C33" s="77"/>
      <c r="D33" s="77"/>
      <c r="E33" s="78"/>
      <c r="F33" s="79">
        <f>F15*A15</f>
        <v>320</v>
      </c>
      <c r="G33" s="80"/>
      <c r="H33" s="44"/>
      <c r="I33" s="76"/>
      <c r="J33" s="76"/>
      <c r="K33" s="76"/>
      <c r="L33" s="76"/>
      <c r="M33" s="76"/>
    </row>
    <row r="34" spans="1:13" ht="15.6" x14ac:dyDescent="0.3">
      <c r="A34" s="48" t="s">
        <v>91</v>
      </c>
      <c r="B34" s="81"/>
      <c r="C34" s="81"/>
      <c r="D34" s="81"/>
      <c r="E34" s="82"/>
      <c r="F34" s="82"/>
      <c r="G34" s="83"/>
      <c r="H34" s="84">
        <f>H32/H5</f>
        <v>6.6478802083333308</v>
      </c>
      <c r="I34" s="59"/>
      <c r="J34" s="76"/>
      <c r="K34" s="76"/>
      <c r="L34" s="76"/>
      <c r="M34" s="76"/>
    </row>
    <row r="35" spans="1:13" ht="15.6" x14ac:dyDescent="0.3">
      <c r="A35" s="85" t="s">
        <v>92</v>
      </c>
      <c r="B35" s="86"/>
      <c r="C35" s="86"/>
      <c r="D35" s="86"/>
      <c r="E35" s="69"/>
      <c r="F35" s="69"/>
      <c r="G35" s="87"/>
      <c r="H35" s="88"/>
      <c r="I35" s="89"/>
      <c r="J35" s="76"/>
      <c r="K35" s="76"/>
      <c r="L35" s="76"/>
      <c r="M35" s="76"/>
    </row>
    <row r="36" spans="1:13" x14ac:dyDescent="0.3">
      <c r="A36" s="90"/>
      <c r="B36" s="81"/>
      <c r="C36" s="81"/>
      <c r="D36" s="81"/>
      <c r="E36" s="81"/>
      <c r="F36" s="81"/>
      <c r="G36" s="91"/>
      <c r="H36" s="92"/>
      <c r="I36" s="59"/>
      <c r="J36" s="76"/>
      <c r="K36" s="76"/>
      <c r="L36" s="76"/>
      <c r="M36" s="76"/>
    </row>
    <row r="37" spans="1:13" ht="15.6" x14ac:dyDescent="0.3">
      <c r="A37" s="85" t="s">
        <v>93</v>
      </c>
      <c r="B37" s="86"/>
      <c r="C37" s="86"/>
      <c r="D37" s="86"/>
      <c r="E37" s="86"/>
      <c r="F37" s="86"/>
      <c r="G37" s="93"/>
      <c r="H37" s="94"/>
      <c r="I37" s="59"/>
      <c r="J37" s="76"/>
      <c r="K37" s="76"/>
      <c r="L37" s="76"/>
      <c r="M37" s="76"/>
    </row>
    <row r="38" spans="1:13" x14ac:dyDescent="0.3">
      <c r="A38" s="95"/>
      <c r="G38" s="46"/>
      <c r="H38" s="96"/>
      <c r="I38" s="59"/>
    </row>
    <row r="39" spans="1:13" x14ac:dyDescent="0.3">
      <c r="A39" s="95"/>
      <c r="G39" s="46"/>
      <c r="H39" s="96"/>
      <c r="I39" s="59"/>
    </row>
    <row r="40" spans="1:13" x14ac:dyDescent="0.3">
      <c r="A40" s="97"/>
      <c r="B40" s="49"/>
      <c r="C40" s="49"/>
      <c r="D40" s="49"/>
      <c r="E40" s="49"/>
      <c r="F40" s="49"/>
      <c r="G40" s="98"/>
      <c r="H40" s="99"/>
      <c r="I40" s="46"/>
    </row>
    <row r="41" spans="1:13" x14ac:dyDescent="0.3">
      <c r="G41" s="46"/>
      <c r="H41" s="46"/>
    </row>
    <row r="42" spans="1:13" ht="25.2" x14ac:dyDescent="0.6">
      <c r="A42" s="357" t="s">
        <v>350</v>
      </c>
    </row>
    <row r="43" spans="1:13" ht="25.2" x14ac:dyDescent="0.6">
      <c r="A43" s="357" t="s">
        <v>351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7"/>
  <sheetViews>
    <sheetView workbookViewId="0">
      <selection activeCell="G9" sqref="G9"/>
    </sheetView>
  </sheetViews>
  <sheetFormatPr defaultRowHeight="14.4" x14ac:dyDescent="0.3"/>
  <cols>
    <col min="1" max="1" width="61.6640625" customWidth="1"/>
    <col min="2" max="2" width="9.109375" style="9"/>
    <col min="3" max="3" width="19.44140625" style="113" customWidth="1"/>
    <col min="4" max="4" width="16.88671875" style="113" customWidth="1"/>
  </cols>
  <sheetData>
    <row r="1" spans="1:4" ht="15.6" x14ac:dyDescent="0.3">
      <c r="A1" s="121" t="s">
        <v>101</v>
      </c>
      <c r="B1" s="122" t="s">
        <v>102</v>
      </c>
      <c r="C1" s="123" t="s">
        <v>103</v>
      </c>
      <c r="D1" s="123" t="s">
        <v>104</v>
      </c>
    </row>
    <row r="2" spans="1:4" x14ac:dyDescent="0.3">
      <c r="A2" s="108" t="s">
        <v>105</v>
      </c>
      <c r="B2" s="524">
        <v>27</v>
      </c>
      <c r="C2" s="409">
        <f>'Costs per Hr-Mn-Sc'!$I$5</f>
        <v>5.9958333333333313E-3</v>
      </c>
      <c r="D2" s="109">
        <f>B2*C2</f>
        <v>0.16188749999999993</v>
      </c>
    </row>
    <row r="3" spans="1:4" x14ac:dyDescent="0.3">
      <c r="A3" s="108" t="s">
        <v>106</v>
      </c>
      <c r="B3" s="524">
        <v>6</v>
      </c>
      <c r="C3" s="409">
        <f>'Costs per Hr-Mn-Sc'!$I$5</f>
        <v>5.9958333333333313E-3</v>
      </c>
      <c r="D3" s="109">
        <f>B3*C3</f>
        <v>3.5974999999999986E-2</v>
      </c>
    </row>
    <row r="4" spans="1:4" x14ac:dyDescent="0.3">
      <c r="A4" s="108" t="s">
        <v>107</v>
      </c>
      <c r="B4" s="524">
        <v>10</v>
      </c>
      <c r="C4" s="409">
        <f>'Costs per Hr-Mn-Sc'!$I$5</f>
        <v>5.9958333333333313E-3</v>
      </c>
      <c r="D4" s="109">
        <f>B4*C4</f>
        <v>5.9958333333333315E-2</v>
      </c>
    </row>
    <row r="5" spans="1:4" x14ac:dyDescent="0.3">
      <c r="A5" s="108" t="s">
        <v>108</v>
      </c>
      <c r="B5" s="524">
        <v>20</v>
      </c>
      <c r="C5" s="409">
        <f>'Costs per Hr-Mn-Sc'!$I$5</f>
        <v>5.9958333333333313E-3</v>
      </c>
      <c r="D5" s="109">
        <f>B5*C5</f>
        <v>0.11991666666666663</v>
      </c>
    </row>
    <row r="6" spans="1:4" s="23" customFormat="1" x14ac:dyDescent="0.3">
      <c r="A6" s="403" t="s">
        <v>109</v>
      </c>
      <c r="B6" s="404">
        <f>SUM(B2:B5)</f>
        <v>63</v>
      </c>
      <c r="C6" s="408">
        <f>'Costs per Hr-Mn-Sc'!$I$5</f>
        <v>5.9958333333333313E-3</v>
      </c>
      <c r="D6" s="405">
        <f>B6*C6</f>
        <v>0.37773749999999989</v>
      </c>
    </row>
    <row r="7" spans="1:4" s="23" customFormat="1" ht="13.2" x14ac:dyDescent="0.25">
      <c r="A7" s="110"/>
      <c r="B7" s="111"/>
      <c r="C7" s="112"/>
      <c r="D7" s="112"/>
    </row>
    <row r="8" spans="1:4" x14ac:dyDescent="0.3">
      <c r="A8" s="108" t="s">
        <v>110</v>
      </c>
      <c r="B8" s="524">
        <v>10</v>
      </c>
      <c r="C8" s="409">
        <f>'Costs per Hr-Mn-Sc'!$I$5</f>
        <v>5.9958333333333313E-3</v>
      </c>
      <c r="D8" s="109">
        <f>B8*C8</f>
        <v>5.9958333333333315E-2</v>
      </c>
    </row>
    <row r="9" spans="1:4" x14ac:dyDescent="0.3">
      <c r="A9" s="108" t="s">
        <v>111</v>
      </c>
      <c r="B9" s="524">
        <v>10</v>
      </c>
      <c r="C9" s="409">
        <f>'Costs per Hr-Mn-Sc'!$I$5</f>
        <v>5.9958333333333313E-3</v>
      </c>
      <c r="D9" s="109">
        <f>B9*C9</f>
        <v>5.9958333333333315E-2</v>
      </c>
    </row>
    <row r="10" spans="1:4" s="23" customFormat="1" x14ac:dyDescent="0.3">
      <c r="A10" s="403" t="s">
        <v>112</v>
      </c>
      <c r="B10" s="404">
        <f>SUM(B8:B9)</f>
        <v>20</v>
      </c>
      <c r="C10" s="408">
        <f>'Costs per Hr-Mn-Sc'!$I$5</f>
        <v>5.9958333333333313E-3</v>
      </c>
      <c r="D10" s="405">
        <f>B10*C10</f>
        <v>0.11991666666666663</v>
      </c>
    </row>
    <row r="11" spans="1:4" x14ac:dyDescent="0.3">
      <c r="A11" s="14"/>
      <c r="B11" s="55"/>
      <c r="C11" s="109"/>
      <c r="D11" s="109"/>
    </row>
    <row r="12" spans="1:4" s="23" customFormat="1" x14ac:dyDescent="0.3">
      <c r="A12" s="403" t="s">
        <v>113</v>
      </c>
      <c r="B12" s="406">
        <v>81</v>
      </c>
      <c r="C12" s="402">
        <f>'Costs per Hr-Mn-Sc'!$I$5</f>
        <v>5.9958333333333313E-3</v>
      </c>
      <c r="D12" s="405">
        <f>B12*C12</f>
        <v>0.48566249999999983</v>
      </c>
    </row>
    <row r="13" spans="1:4" x14ac:dyDescent="0.3">
      <c r="A13" s="14"/>
      <c r="B13" s="111"/>
      <c r="C13" s="109"/>
      <c r="D13" s="109"/>
    </row>
    <row r="14" spans="1:4" x14ac:dyDescent="0.3">
      <c r="A14" s="403" t="s">
        <v>114</v>
      </c>
      <c r="B14" s="404">
        <f>B6+B10+B12</f>
        <v>164</v>
      </c>
      <c r="C14" s="408">
        <f>'Costs per Hr-Mn-Sc'!$I$5</f>
        <v>5.9958333333333313E-3</v>
      </c>
      <c r="D14" s="407">
        <f>B14*C14</f>
        <v>0.98331666666666628</v>
      </c>
    </row>
    <row r="16" spans="1:4" ht="15.6" x14ac:dyDescent="0.3">
      <c r="A16" s="114" t="s">
        <v>115</v>
      </c>
      <c r="B16" s="115"/>
      <c r="C16" s="116"/>
      <c r="D16" s="116"/>
    </row>
    <row r="17" spans="1:4" ht="15" thickBot="1" x14ac:dyDescent="0.35"/>
    <row r="18" spans="1:4" ht="16.2" thickBot="1" x14ac:dyDescent="0.35">
      <c r="A18" s="117" t="s">
        <v>116</v>
      </c>
      <c r="B18" s="118"/>
      <c r="C18" s="119"/>
      <c r="D18" s="120"/>
    </row>
    <row r="21" spans="1:4" x14ac:dyDescent="0.3">
      <c r="A21" t="s">
        <v>259</v>
      </c>
    </row>
    <row r="22" spans="1:4" x14ac:dyDescent="0.3">
      <c r="A22" t="s">
        <v>117</v>
      </c>
    </row>
    <row r="23" spans="1:4" x14ac:dyDescent="0.3">
      <c r="A23" t="s">
        <v>118</v>
      </c>
    </row>
    <row r="24" spans="1:4" x14ac:dyDescent="0.3">
      <c r="A24" t="s">
        <v>119</v>
      </c>
    </row>
    <row r="26" spans="1:4" ht="25.2" x14ac:dyDescent="0.6">
      <c r="A26" s="357" t="s">
        <v>350</v>
      </c>
    </row>
    <row r="27" spans="1:4" ht="25.2" x14ac:dyDescent="0.6">
      <c r="A27" s="357" t="s">
        <v>351</v>
      </c>
    </row>
  </sheetData>
  <pageMargins left="0.5" right="0.5" top="0.5" bottom="0.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261"/>
  <sheetViews>
    <sheetView topLeftCell="I1" workbookViewId="0">
      <pane ySplit="18" topLeftCell="A19" activePane="bottomLeft" state="frozen"/>
      <selection activeCell="B1" sqref="B1"/>
      <selection pane="bottomLeft" activeCell="V1" sqref="V1:AA1048576"/>
    </sheetView>
  </sheetViews>
  <sheetFormatPr defaultRowHeight="14.4" x14ac:dyDescent="0.3"/>
  <cols>
    <col min="1" max="1" width="0" hidden="1" customWidth="1"/>
    <col min="2" max="2" width="5" customWidth="1"/>
    <col min="3" max="3" width="5.6640625" customWidth="1"/>
    <col min="4" max="4" width="7" bestFit="1" customWidth="1"/>
    <col min="5" max="5" width="7.88671875" customWidth="1"/>
    <col min="6" max="6" width="6.5546875" customWidth="1"/>
    <col min="7" max="7" width="8" customWidth="1"/>
    <col min="8" max="8" width="7.44140625" customWidth="1"/>
    <col min="9" max="9" width="6" customWidth="1"/>
    <col min="10" max="10" width="9.109375" hidden="1" customWidth="1"/>
    <col min="11" max="11" width="8.5546875" hidden="1" customWidth="1"/>
    <col min="12" max="12" width="9.109375" hidden="1" customWidth="1"/>
    <col min="13" max="13" width="6.6640625" hidden="1" customWidth="1"/>
    <col min="14" max="14" width="8.44140625" hidden="1" customWidth="1"/>
    <col min="15" max="15" width="9.109375" hidden="1" customWidth="1"/>
    <col min="16" max="16" width="9.109375" bestFit="1" customWidth="1"/>
    <col min="17" max="17" width="6.6640625" customWidth="1"/>
    <col min="18" max="18" width="6.88671875" style="545" customWidth="1"/>
    <col min="20" max="20" width="6.88671875" style="169" customWidth="1"/>
    <col min="21" max="21" width="6.109375" style="169" customWidth="1"/>
    <col min="22" max="22" width="5.5546875" customWidth="1"/>
    <col min="23" max="23" width="14.33203125" hidden="1" customWidth="1"/>
    <col min="24" max="24" width="18.33203125" hidden="1" customWidth="1"/>
    <col min="25" max="25" width="16.6640625" hidden="1" customWidth="1"/>
    <col min="26" max="26" width="11.33203125" hidden="1" customWidth="1"/>
    <col min="27" max="27" width="11.109375" style="23" customWidth="1"/>
    <col min="28" max="28" width="8.44140625" style="439" customWidth="1"/>
    <col min="29" max="29" width="8.44140625" style="440" customWidth="1"/>
    <col min="30" max="30" width="9.33203125" style="9" customWidth="1"/>
    <col min="31" max="31" width="8.6640625" style="373" customWidth="1"/>
    <col min="32" max="33" width="8.6640625" customWidth="1"/>
  </cols>
  <sheetData>
    <row r="1" spans="1:35" x14ac:dyDescent="0.3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P1">
        <v>9</v>
      </c>
      <c r="Q1">
        <v>10</v>
      </c>
      <c r="R1" s="9">
        <v>11</v>
      </c>
      <c r="S1">
        <v>12</v>
      </c>
      <c r="T1">
        <v>13</v>
      </c>
      <c r="U1">
        <v>14</v>
      </c>
      <c r="V1">
        <v>15</v>
      </c>
      <c r="W1">
        <v>16</v>
      </c>
      <c r="X1">
        <v>17</v>
      </c>
      <c r="Y1" s="76">
        <v>18</v>
      </c>
      <c r="Z1" s="76"/>
      <c r="AA1" s="608">
        <v>19</v>
      </c>
      <c r="AB1" s="609">
        <v>20</v>
      </c>
      <c r="AC1" s="9">
        <v>21</v>
      </c>
      <c r="AD1" s="373">
        <v>22</v>
      </c>
      <c r="AE1">
        <v>23</v>
      </c>
      <c r="AF1">
        <v>24</v>
      </c>
      <c r="AG1">
        <v>25</v>
      </c>
      <c r="AH1" s="373"/>
      <c r="AI1" s="373"/>
    </row>
    <row r="2" spans="1:35" x14ac:dyDescent="0.3">
      <c r="A2" s="124"/>
      <c r="B2" s="124"/>
      <c r="C2" s="410" t="s">
        <v>120</v>
      </c>
      <c r="D2" s="125" t="s">
        <v>121</v>
      </c>
      <c r="E2" s="126" t="s">
        <v>122</v>
      </c>
      <c r="F2" s="125" t="s">
        <v>123</v>
      </c>
      <c r="G2" s="125" t="s">
        <v>124</v>
      </c>
      <c r="H2" s="125" t="s">
        <v>125</v>
      </c>
      <c r="I2" s="125" t="s">
        <v>126</v>
      </c>
      <c r="J2" s="125" t="s">
        <v>127</v>
      </c>
      <c r="K2" s="125" t="s">
        <v>128</v>
      </c>
      <c r="L2" s="125" t="s">
        <v>129</v>
      </c>
      <c r="M2" s="125" t="s">
        <v>130</v>
      </c>
      <c r="N2" s="127" t="s">
        <v>131</v>
      </c>
      <c r="O2" s="125" t="s">
        <v>132</v>
      </c>
      <c r="P2" s="125" t="s">
        <v>133</v>
      </c>
      <c r="Q2" s="125" t="s">
        <v>134</v>
      </c>
      <c r="R2" s="540" t="s">
        <v>135</v>
      </c>
      <c r="S2" s="128" t="s">
        <v>136</v>
      </c>
      <c r="T2" s="129" t="s">
        <v>137</v>
      </c>
      <c r="U2" s="129" t="s">
        <v>138</v>
      </c>
      <c r="V2" s="605" t="s">
        <v>139</v>
      </c>
      <c r="W2" s="127" t="s">
        <v>544</v>
      </c>
      <c r="X2" s="130" t="s">
        <v>545</v>
      </c>
      <c r="Y2" s="127" t="s">
        <v>547</v>
      </c>
      <c r="Z2" s="127" t="s">
        <v>549</v>
      </c>
      <c r="AA2" s="125" t="s">
        <v>540</v>
      </c>
      <c r="AB2" s="126" t="s">
        <v>386</v>
      </c>
      <c r="AC2" s="595" t="s">
        <v>387</v>
      </c>
      <c r="AD2" s="125" t="s">
        <v>388</v>
      </c>
      <c r="AE2" s="125" t="s">
        <v>386</v>
      </c>
      <c r="AF2" s="125" t="s">
        <v>387</v>
      </c>
      <c r="AG2" s="125" t="s">
        <v>389</v>
      </c>
      <c r="AH2" s="614"/>
      <c r="AI2" s="373"/>
    </row>
    <row r="3" spans="1:35" x14ac:dyDescent="0.3">
      <c r="A3" s="131" t="s">
        <v>141</v>
      </c>
      <c r="B3" s="131" t="s">
        <v>51</v>
      </c>
      <c r="C3" s="411" t="s">
        <v>142</v>
      </c>
      <c r="D3" s="132" t="s">
        <v>143</v>
      </c>
      <c r="E3" s="133" t="s">
        <v>144</v>
      </c>
      <c r="F3" s="132" t="s">
        <v>144</v>
      </c>
      <c r="G3" s="132" t="s">
        <v>145</v>
      </c>
      <c r="H3" s="132" t="s">
        <v>146</v>
      </c>
      <c r="I3" s="132" t="s">
        <v>102</v>
      </c>
      <c r="J3" s="132" t="s">
        <v>147</v>
      </c>
      <c r="K3" s="132" t="s">
        <v>148</v>
      </c>
      <c r="L3" s="132" t="s">
        <v>102</v>
      </c>
      <c r="M3" s="132" t="s">
        <v>149</v>
      </c>
      <c r="N3" s="131" t="s">
        <v>102</v>
      </c>
      <c r="O3" s="132" t="s">
        <v>102</v>
      </c>
      <c r="P3" s="134" t="s">
        <v>56</v>
      </c>
      <c r="Q3" s="134" t="s">
        <v>83</v>
      </c>
      <c r="R3" s="541" t="s">
        <v>150</v>
      </c>
      <c r="S3" s="135" t="s">
        <v>151</v>
      </c>
      <c r="T3" s="136" t="s">
        <v>152</v>
      </c>
      <c r="U3" s="136" t="s">
        <v>58</v>
      </c>
      <c r="V3" s="603" t="s">
        <v>58</v>
      </c>
      <c r="W3" s="611" t="s">
        <v>542</v>
      </c>
      <c r="X3" s="617" t="s">
        <v>546</v>
      </c>
      <c r="Y3" s="611" t="s">
        <v>548</v>
      </c>
      <c r="Z3" s="611" t="s">
        <v>551</v>
      </c>
      <c r="AA3" s="606" t="s">
        <v>541</v>
      </c>
      <c r="AB3" s="600" t="s">
        <v>538</v>
      </c>
      <c r="AC3" s="602" t="s">
        <v>538</v>
      </c>
      <c r="AD3" s="602" t="s">
        <v>538</v>
      </c>
      <c r="AE3" s="602" t="s">
        <v>539</v>
      </c>
      <c r="AF3" s="602" t="s">
        <v>539</v>
      </c>
      <c r="AG3" s="602" t="s">
        <v>539</v>
      </c>
      <c r="AH3" s="615"/>
      <c r="AI3" s="616"/>
    </row>
    <row r="4" spans="1:35" x14ac:dyDescent="0.3">
      <c r="A4" s="131"/>
      <c r="B4" s="131"/>
      <c r="C4" s="411"/>
      <c r="D4" s="132"/>
      <c r="E4" s="133"/>
      <c r="F4" s="132"/>
      <c r="G4" s="132"/>
      <c r="H4" s="132"/>
      <c r="I4" s="132"/>
      <c r="J4" s="132"/>
      <c r="K4" s="132"/>
      <c r="L4" s="132"/>
      <c r="M4" s="132"/>
      <c r="N4" s="131"/>
      <c r="O4" s="132"/>
      <c r="P4" s="134"/>
      <c r="Q4" s="134"/>
      <c r="R4" s="541">
        <f>'Costs per Hr-Mn-Sc'!$F$8</f>
        <v>0.3597499999999999</v>
      </c>
      <c r="S4" s="135"/>
      <c r="T4" s="137">
        <f>'Production Timings'!$D$12</f>
        <v>0.48566249999999983</v>
      </c>
      <c r="U4" s="138">
        <f>'Production Timings'!$D$6</f>
        <v>0.37773749999999989</v>
      </c>
      <c r="V4" s="610">
        <f>'Production Timings'!$D$10</f>
        <v>0.11991666666666663</v>
      </c>
      <c r="W4" s="618"/>
      <c r="X4" s="139">
        <v>0.33</v>
      </c>
      <c r="Y4" s="612">
        <v>0.25</v>
      </c>
      <c r="Z4" s="612" t="s">
        <v>550</v>
      </c>
      <c r="AA4" s="132" t="s">
        <v>161</v>
      </c>
      <c r="AB4" s="601" t="s">
        <v>153</v>
      </c>
      <c r="AC4" s="134" t="s">
        <v>153</v>
      </c>
      <c r="AD4" s="134" t="s">
        <v>153</v>
      </c>
      <c r="AE4" s="134" t="s">
        <v>154</v>
      </c>
      <c r="AF4" s="134" t="s">
        <v>154</v>
      </c>
      <c r="AG4" s="134" t="s">
        <v>154</v>
      </c>
      <c r="AH4" s="615"/>
      <c r="AI4" s="373"/>
    </row>
    <row r="5" spans="1:35" hidden="1" x14ac:dyDescent="0.3">
      <c r="A5" s="140"/>
      <c r="B5" s="141">
        <v>1</v>
      </c>
      <c r="C5" s="141">
        <v>1</v>
      </c>
      <c r="D5" s="142">
        <v>1000</v>
      </c>
      <c r="E5" s="143">
        <f t="shared" ref="E5:E95" si="0">B5/C5</f>
        <v>1</v>
      </c>
      <c r="F5" s="143">
        <f t="shared" ref="F5:F95" si="1">ROUNDUP(E5,0)</f>
        <v>1</v>
      </c>
      <c r="G5" s="143">
        <v>750</v>
      </c>
      <c r="H5" s="144">
        <f t="shared" ref="H5:H95" si="2">D5/G5</f>
        <v>1.3333333333333333</v>
      </c>
      <c r="I5" s="141">
        <v>10</v>
      </c>
      <c r="J5" s="141">
        <f t="shared" ref="J5:J95" si="3">B5*0.5</f>
        <v>0.5</v>
      </c>
      <c r="K5" s="141">
        <v>5</v>
      </c>
      <c r="L5" s="141">
        <f t="shared" ref="L5:L95" si="4">(K5*0.167)*F5</f>
        <v>0.83500000000000008</v>
      </c>
      <c r="M5" s="141">
        <v>5</v>
      </c>
      <c r="N5" s="141">
        <f t="shared" ref="N5:N95" si="5">(M5*E5)*0.083</f>
        <v>0.41500000000000004</v>
      </c>
      <c r="O5" s="141">
        <f t="shared" ref="O5:O95" si="6">(0.5*C5)*F5</f>
        <v>0.5</v>
      </c>
      <c r="P5" s="145">
        <f t="shared" ref="P5:P95" si="7">(H5*F5)+(I5+J5+L5+N5+O5)</f>
        <v>13.583333333333334</v>
      </c>
      <c r="Q5" s="145">
        <f t="shared" ref="Q5:Q95" si="8">P5/60</f>
        <v>0.22638888888888889</v>
      </c>
      <c r="R5" s="543">
        <f>'[1]Costs per Hr-Mn-Sec'!$F$5</f>
        <v>1.9057755456349208</v>
      </c>
      <c r="S5" s="146">
        <f t="shared" ref="S5:S82" si="9">(R5*P5)/B5</f>
        <v>25.886784494874341</v>
      </c>
      <c r="T5" s="137">
        <f>'[1]Production Times '!$D$12</f>
        <v>0.49162500000000003</v>
      </c>
      <c r="U5" s="138">
        <f>'[1]Production Times '!$D$6</f>
        <v>0.38237500000000002</v>
      </c>
      <c r="V5" s="412">
        <f>'[1]Production Times '!$D$10</f>
        <v>0.12138888888888891</v>
      </c>
      <c r="W5" s="147">
        <v>1</v>
      </c>
      <c r="X5" s="147"/>
      <c r="Y5" s="148">
        <f>(W5*0.33)</f>
        <v>0.33</v>
      </c>
      <c r="Z5" s="613"/>
      <c r="AA5" s="604">
        <f>SUM(S5:V5)+Y5</f>
        <v>27.212173383763226</v>
      </c>
      <c r="AB5" s="436"/>
      <c r="AC5" s="596"/>
      <c r="AD5" s="597">
        <v>1.5</v>
      </c>
      <c r="AE5" s="598">
        <f t="shared" ref="AE5:AG18" si="10">AA5*AD5</f>
        <v>40.818260075644837</v>
      </c>
      <c r="AF5" s="599">
        <f t="shared" si="10"/>
        <v>0</v>
      </c>
      <c r="AG5" s="599">
        <f t="shared" si="10"/>
        <v>0</v>
      </c>
      <c r="AH5" s="373"/>
      <c r="AI5" s="373"/>
    </row>
    <row r="6" spans="1:35" hidden="1" x14ac:dyDescent="0.3">
      <c r="A6" s="140"/>
      <c r="B6" s="149">
        <v>6</v>
      </c>
      <c r="C6" s="415">
        <v>12</v>
      </c>
      <c r="D6" s="150">
        <v>1000</v>
      </c>
      <c r="E6" s="151">
        <f t="shared" si="0"/>
        <v>0.5</v>
      </c>
      <c r="F6" s="151">
        <f t="shared" si="1"/>
        <v>1</v>
      </c>
      <c r="G6" s="151">
        <v>750</v>
      </c>
      <c r="H6" s="152">
        <f t="shared" si="2"/>
        <v>1.3333333333333333</v>
      </c>
      <c r="I6" s="416">
        <v>10</v>
      </c>
      <c r="J6" s="149">
        <f t="shared" si="3"/>
        <v>3</v>
      </c>
      <c r="K6" s="149">
        <v>5</v>
      </c>
      <c r="L6" s="149">
        <f t="shared" si="4"/>
        <v>0.83500000000000008</v>
      </c>
      <c r="M6" s="149">
        <v>5</v>
      </c>
      <c r="N6" s="149">
        <f t="shared" si="5"/>
        <v>0.20750000000000002</v>
      </c>
      <c r="O6" s="149">
        <f t="shared" si="6"/>
        <v>6</v>
      </c>
      <c r="P6" s="153">
        <f t="shared" si="7"/>
        <v>21.375833333333333</v>
      </c>
      <c r="Q6" s="153">
        <f t="shared" si="8"/>
        <v>0.35626388888888888</v>
      </c>
      <c r="R6" s="542">
        <f>'[1]Costs per Hr-Mn-Sec'!$F$5</f>
        <v>1.9057755456349208</v>
      </c>
      <c r="S6" s="417">
        <f t="shared" si="9"/>
        <v>6.7895900723724099</v>
      </c>
      <c r="T6" s="137">
        <f>'[1]Production Times '!$D$12</f>
        <v>0.49162500000000003</v>
      </c>
      <c r="U6" s="138">
        <f>'[1]Production Times '!$D$6</f>
        <v>0.38237500000000002</v>
      </c>
      <c r="V6" s="412">
        <f>'[1]Production Times '!$D$10</f>
        <v>0.12138888888888891</v>
      </c>
      <c r="W6" s="14"/>
      <c r="X6" s="14"/>
      <c r="Y6" s="14">
        <f>(W6*0.33)</f>
        <v>0</v>
      </c>
      <c r="Z6" s="14"/>
      <c r="AA6" s="154">
        <f>SUM(S6:V6)+Y6</f>
        <v>7.7849789612612987</v>
      </c>
      <c r="AB6" s="413"/>
      <c r="AC6" s="418"/>
      <c r="AD6" s="419">
        <v>1.5</v>
      </c>
      <c r="AE6" s="414">
        <f t="shared" si="10"/>
        <v>11.677468441891948</v>
      </c>
      <c r="AF6" s="155">
        <f t="shared" si="10"/>
        <v>0</v>
      </c>
      <c r="AG6" s="155">
        <f t="shared" si="10"/>
        <v>0</v>
      </c>
      <c r="AH6" s="373"/>
      <c r="AI6" s="373"/>
    </row>
    <row r="7" spans="1:35" hidden="1" x14ac:dyDescent="0.3">
      <c r="A7" s="140"/>
      <c r="B7" s="149">
        <v>12</v>
      </c>
      <c r="C7" s="14">
        <v>12</v>
      </c>
      <c r="D7" s="150">
        <v>1000</v>
      </c>
      <c r="E7" s="151">
        <f t="shared" si="0"/>
        <v>1</v>
      </c>
      <c r="F7" s="151">
        <f t="shared" si="1"/>
        <v>1</v>
      </c>
      <c r="G7" s="151">
        <v>750</v>
      </c>
      <c r="H7" s="152">
        <f t="shared" si="2"/>
        <v>1.3333333333333333</v>
      </c>
      <c r="I7" s="416">
        <v>10</v>
      </c>
      <c r="J7" s="149">
        <f t="shared" si="3"/>
        <v>6</v>
      </c>
      <c r="K7" s="149">
        <v>5</v>
      </c>
      <c r="L7" s="149">
        <f t="shared" si="4"/>
        <v>0.83500000000000008</v>
      </c>
      <c r="M7" s="149">
        <v>5</v>
      </c>
      <c r="N7" s="149">
        <f t="shared" si="5"/>
        <v>0.41500000000000004</v>
      </c>
      <c r="O7" s="149">
        <f t="shared" si="6"/>
        <v>6</v>
      </c>
      <c r="P7" s="153">
        <f t="shared" si="7"/>
        <v>24.583333333333332</v>
      </c>
      <c r="Q7" s="153">
        <f t="shared" si="8"/>
        <v>0.40972222222222221</v>
      </c>
      <c r="R7" s="542">
        <f>'[1]Costs per Hr-Mn-Sec'!$F$5</f>
        <v>1.9057755456349208</v>
      </c>
      <c r="S7" s="417">
        <f t="shared" si="9"/>
        <v>3.9041929580715387</v>
      </c>
      <c r="T7" s="137">
        <f>'[1]Production Times '!$D$12</f>
        <v>0.49162500000000003</v>
      </c>
      <c r="U7" s="138">
        <f>'[1]Production Times '!$D$6</f>
        <v>0.38237500000000002</v>
      </c>
      <c r="V7" s="412">
        <f>'[1]Production Times '!$D$10</f>
        <v>0.12138888888888891</v>
      </c>
      <c r="W7" s="14"/>
      <c r="X7" s="14"/>
      <c r="Y7" s="14">
        <f>(W7*0.33)</f>
        <v>0</v>
      </c>
      <c r="Z7" s="14"/>
      <c r="AA7" s="154">
        <f>SUM(S7:V7)+Y7</f>
        <v>4.8995818469604275</v>
      </c>
      <c r="AB7" s="413"/>
      <c r="AC7" s="418"/>
      <c r="AD7" s="419">
        <v>1.5</v>
      </c>
      <c r="AE7" s="414">
        <f t="shared" si="10"/>
        <v>7.3493727704406417</v>
      </c>
      <c r="AF7" s="155">
        <f t="shared" si="10"/>
        <v>0</v>
      </c>
      <c r="AG7" s="155">
        <f t="shared" si="10"/>
        <v>0</v>
      </c>
      <c r="AH7" s="373"/>
      <c r="AI7" s="373"/>
    </row>
    <row r="8" spans="1:35" hidden="1" x14ac:dyDescent="0.3">
      <c r="A8" s="140"/>
      <c r="B8" s="149">
        <v>24</v>
      </c>
      <c r="C8" s="14">
        <v>12</v>
      </c>
      <c r="D8" s="150">
        <v>1000</v>
      </c>
      <c r="E8" s="151">
        <f t="shared" si="0"/>
        <v>2</v>
      </c>
      <c r="F8" s="151">
        <f t="shared" si="1"/>
        <v>2</v>
      </c>
      <c r="G8" s="151">
        <v>750</v>
      </c>
      <c r="H8" s="152">
        <f t="shared" si="2"/>
        <v>1.3333333333333333</v>
      </c>
      <c r="I8" s="416">
        <v>10</v>
      </c>
      <c r="J8" s="149">
        <f t="shared" si="3"/>
        <v>12</v>
      </c>
      <c r="K8" s="149">
        <v>5</v>
      </c>
      <c r="L8" s="149">
        <f t="shared" si="4"/>
        <v>1.6700000000000002</v>
      </c>
      <c r="M8" s="149">
        <v>5</v>
      </c>
      <c r="N8" s="149">
        <f t="shared" si="5"/>
        <v>0.83000000000000007</v>
      </c>
      <c r="O8" s="149">
        <f t="shared" si="6"/>
        <v>12</v>
      </c>
      <c r="P8" s="153">
        <f t="shared" si="7"/>
        <v>39.166666666666664</v>
      </c>
      <c r="Q8" s="153">
        <f t="shared" si="8"/>
        <v>0.65277777777777779</v>
      </c>
      <c r="R8" s="542">
        <f>'[1]Costs per Hr-Mn-Sec'!$F$5</f>
        <v>1.9057755456349208</v>
      </c>
      <c r="S8" s="417">
        <f t="shared" si="9"/>
        <v>3.1101198140569886</v>
      </c>
      <c r="T8" s="137">
        <f>'[1]Production Times '!$D$12</f>
        <v>0.49162500000000003</v>
      </c>
      <c r="U8" s="138">
        <f>'[1]Production Times '!$D$6</f>
        <v>0.38237500000000002</v>
      </c>
      <c r="V8" s="412">
        <f>'[1]Production Times '!$D$10</f>
        <v>0.12138888888888891</v>
      </c>
      <c r="W8" s="14"/>
      <c r="X8" s="14"/>
      <c r="Y8" s="14">
        <f t="shared" ref="Y8:Y18" si="11">(W8*0.33)</f>
        <v>0</v>
      </c>
      <c r="Z8" s="14"/>
      <c r="AA8" s="154">
        <f t="shared" ref="AA8:AA100" si="12">SUM(S8:V8)+Y8</f>
        <v>4.1055087029458779</v>
      </c>
      <c r="AB8" s="413"/>
      <c r="AC8" s="418"/>
      <c r="AD8" s="419">
        <v>1.5</v>
      </c>
      <c r="AE8" s="414">
        <f t="shared" si="10"/>
        <v>6.1582630544188168</v>
      </c>
      <c r="AF8" s="155">
        <f t="shared" si="10"/>
        <v>0</v>
      </c>
      <c r="AG8" s="155">
        <f t="shared" si="10"/>
        <v>0</v>
      </c>
      <c r="AH8" s="373"/>
      <c r="AI8" s="373"/>
    </row>
    <row r="9" spans="1:35" hidden="1" x14ac:dyDescent="0.3">
      <c r="A9" s="140"/>
      <c r="B9" s="149">
        <v>48</v>
      </c>
      <c r="C9" s="14">
        <v>12</v>
      </c>
      <c r="D9" s="150">
        <v>1000</v>
      </c>
      <c r="E9" s="151">
        <f t="shared" si="0"/>
        <v>4</v>
      </c>
      <c r="F9" s="151">
        <f t="shared" si="1"/>
        <v>4</v>
      </c>
      <c r="G9" s="151">
        <v>750</v>
      </c>
      <c r="H9" s="152">
        <f t="shared" si="2"/>
        <v>1.3333333333333333</v>
      </c>
      <c r="I9" s="416">
        <v>10</v>
      </c>
      <c r="J9" s="149">
        <f t="shared" si="3"/>
        <v>24</v>
      </c>
      <c r="K9" s="149">
        <v>5</v>
      </c>
      <c r="L9" s="149">
        <f t="shared" si="4"/>
        <v>3.3400000000000003</v>
      </c>
      <c r="M9" s="149">
        <v>5</v>
      </c>
      <c r="N9" s="149">
        <f t="shared" si="5"/>
        <v>1.6600000000000001</v>
      </c>
      <c r="O9" s="149">
        <f t="shared" si="6"/>
        <v>24</v>
      </c>
      <c r="P9" s="153">
        <f t="shared" si="7"/>
        <v>68.333333333333329</v>
      </c>
      <c r="Q9" s="153">
        <f t="shared" si="8"/>
        <v>1.1388888888888888</v>
      </c>
      <c r="R9" s="542">
        <f>'[1]Costs per Hr-Mn-Sec'!$F$5</f>
        <v>1.9057755456349208</v>
      </c>
      <c r="S9" s="417">
        <f t="shared" si="9"/>
        <v>2.7130832420497133</v>
      </c>
      <c r="T9" s="137">
        <f>'[1]Production Times '!$D$12</f>
        <v>0.49162500000000003</v>
      </c>
      <c r="U9" s="138">
        <f>'[1]Production Times '!$D$6</f>
        <v>0.38237500000000002</v>
      </c>
      <c r="V9" s="412">
        <f>'[1]Production Times '!$D$10</f>
        <v>0.12138888888888891</v>
      </c>
      <c r="W9" s="14"/>
      <c r="X9" s="14"/>
      <c r="Y9" s="14">
        <f t="shared" si="11"/>
        <v>0</v>
      </c>
      <c r="Z9" s="14"/>
      <c r="AA9" s="154">
        <f t="shared" si="12"/>
        <v>3.7084721309386022</v>
      </c>
      <c r="AB9" s="413"/>
      <c r="AC9" s="418"/>
      <c r="AD9" s="419">
        <v>1.5</v>
      </c>
      <c r="AE9" s="414">
        <f t="shared" si="10"/>
        <v>5.562708196407903</v>
      </c>
      <c r="AF9" s="155">
        <f t="shared" si="10"/>
        <v>0</v>
      </c>
      <c r="AG9" s="155">
        <f t="shared" si="10"/>
        <v>0</v>
      </c>
      <c r="AH9" s="373"/>
      <c r="AI9" s="373"/>
    </row>
    <row r="10" spans="1:35" hidden="1" x14ac:dyDescent="0.3">
      <c r="A10" s="140"/>
      <c r="B10" s="14">
        <v>72</v>
      </c>
      <c r="C10" s="14">
        <v>12</v>
      </c>
      <c r="D10" s="150">
        <v>1000</v>
      </c>
      <c r="E10" s="151">
        <f t="shared" si="0"/>
        <v>6</v>
      </c>
      <c r="F10" s="151">
        <f t="shared" si="1"/>
        <v>6</v>
      </c>
      <c r="G10" s="151">
        <v>750</v>
      </c>
      <c r="H10" s="152">
        <f t="shared" si="2"/>
        <v>1.3333333333333333</v>
      </c>
      <c r="I10" s="416">
        <v>10</v>
      </c>
      <c r="J10" s="149">
        <f t="shared" si="3"/>
        <v>36</v>
      </c>
      <c r="K10" s="149">
        <v>5</v>
      </c>
      <c r="L10" s="149">
        <f t="shared" si="4"/>
        <v>5.0100000000000007</v>
      </c>
      <c r="M10" s="149">
        <v>5</v>
      </c>
      <c r="N10" s="149">
        <f t="shared" si="5"/>
        <v>2.4900000000000002</v>
      </c>
      <c r="O10" s="149">
        <f t="shared" si="6"/>
        <v>36</v>
      </c>
      <c r="P10" s="153">
        <f t="shared" si="7"/>
        <v>97.5</v>
      </c>
      <c r="Q10" s="153">
        <f t="shared" si="8"/>
        <v>1.625</v>
      </c>
      <c r="R10" s="542">
        <f>'[1]Costs per Hr-Mn-Sec'!$F$5</f>
        <v>1.9057755456349208</v>
      </c>
      <c r="S10" s="417">
        <f t="shared" si="9"/>
        <v>2.5807377180472888</v>
      </c>
      <c r="T10" s="137">
        <f>'[1]Production Times '!$D$12</f>
        <v>0.49162500000000003</v>
      </c>
      <c r="U10" s="138">
        <f>'[1]Production Times '!$D$6</f>
        <v>0.38237500000000002</v>
      </c>
      <c r="V10" s="412">
        <f>'[1]Production Times '!$D$10</f>
        <v>0.12138888888888891</v>
      </c>
      <c r="W10" s="14"/>
      <c r="X10" s="14"/>
      <c r="Y10" s="14">
        <f t="shared" si="11"/>
        <v>0</v>
      </c>
      <c r="Z10" s="14"/>
      <c r="AA10" s="154">
        <f t="shared" si="12"/>
        <v>3.5761266069361777</v>
      </c>
      <c r="AB10" s="413"/>
      <c r="AC10" s="418"/>
      <c r="AD10" s="419">
        <v>1.5</v>
      </c>
      <c r="AE10" s="414">
        <f t="shared" si="10"/>
        <v>5.3641899104042663</v>
      </c>
      <c r="AF10" s="155">
        <f t="shared" si="10"/>
        <v>0</v>
      </c>
      <c r="AG10" s="155">
        <f t="shared" si="10"/>
        <v>0</v>
      </c>
      <c r="AH10" s="373"/>
      <c r="AI10" s="373"/>
    </row>
    <row r="11" spans="1:35" hidden="1" x14ac:dyDescent="0.3">
      <c r="A11" s="140"/>
      <c r="B11" s="14">
        <v>144</v>
      </c>
      <c r="C11" s="14">
        <v>12</v>
      </c>
      <c r="D11" s="150">
        <v>1000</v>
      </c>
      <c r="E11" s="151">
        <f>B11/C11</f>
        <v>12</v>
      </c>
      <c r="F11" s="151">
        <f>ROUNDUP(E11,0)</f>
        <v>12</v>
      </c>
      <c r="G11" s="151">
        <v>750</v>
      </c>
      <c r="H11" s="152">
        <f>D11/G11</f>
        <v>1.3333333333333333</v>
      </c>
      <c r="I11" s="416">
        <v>10</v>
      </c>
      <c r="J11" s="149">
        <f>B11*0.5</f>
        <v>72</v>
      </c>
      <c r="K11" s="149">
        <v>5</v>
      </c>
      <c r="L11" s="149">
        <f>(K11*0.167)*F11</f>
        <v>10.020000000000001</v>
      </c>
      <c r="M11" s="149">
        <v>5</v>
      </c>
      <c r="N11" s="149">
        <f>(M11*E11)*0.083</f>
        <v>4.9800000000000004</v>
      </c>
      <c r="O11" s="149">
        <f>(0.5*C11)*F11</f>
        <v>72</v>
      </c>
      <c r="P11" s="153">
        <f>(H11*F11)+(I11+J11+L11+N11+O11)</f>
        <v>185</v>
      </c>
      <c r="Q11" s="153">
        <f>P11/60</f>
        <v>3.0833333333333335</v>
      </c>
      <c r="R11" s="542">
        <f>'[1]Costs per Hr-Mn-Sec'!$F$5</f>
        <v>1.9057755456349208</v>
      </c>
      <c r="S11" s="417">
        <f t="shared" si="9"/>
        <v>2.4483921940448634</v>
      </c>
      <c r="T11" s="137">
        <f>'[1]Production Times '!$D$12</f>
        <v>0.49162500000000003</v>
      </c>
      <c r="U11" s="138">
        <f>'[1]Production Times '!$D$6</f>
        <v>0.38237500000000002</v>
      </c>
      <c r="V11" s="412">
        <f>'[1]Production Times '!$D$10</f>
        <v>0.12138888888888891</v>
      </c>
      <c r="W11" s="14"/>
      <c r="X11" s="14"/>
      <c r="Y11" s="14">
        <f>(W11*0.33)</f>
        <v>0</v>
      </c>
      <c r="Z11" s="14"/>
      <c r="AA11" s="154">
        <f>SUM(S11:V11)+Y11</f>
        <v>3.4437810829337523</v>
      </c>
      <c r="AB11" s="413"/>
      <c r="AC11" s="418"/>
      <c r="AD11" s="419">
        <v>1.5</v>
      </c>
      <c r="AE11" s="414">
        <f>AA11*AD11</f>
        <v>5.1656716244006287</v>
      </c>
      <c r="AF11" s="155">
        <f>AB11*AE11</f>
        <v>0</v>
      </c>
      <c r="AG11" s="155">
        <f>AC11*AF11</f>
        <v>0</v>
      </c>
      <c r="AH11" s="373"/>
      <c r="AI11" s="373"/>
    </row>
    <row r="12" spans="1:35" hidden="1" x14ac:dyDescent="0.3">
      <c r="A12" s="140"/>
      <c r="B12" s="156">
        <v>1</v>
      </c>
      <c r="C12" s="141">
        <v>1</v>
      </c>
      <c r="D12" s="157">
        <v>2000</v>
      </c>
      <c r="E12" s="158">
        <f t="shared" si="0"/>
        <v>1</v>
      </c>
      <c r="F12" s="158">
        <f t="shared" si="1"/>
        <v>1</v>
      </c>
      <c r="G12" s="158">
        <v>750</v>
      </c>
      <c r="H12" s="159">
        <f t="shared" si="2"/>
        <v>2.6666666666666665</v>
      </c>
      <c r="I12" s="156">
        <v>15</v>
      </c>
      <c r="J12" s="156">
        <f t="shared" si="3"/>
        <v>0.5</v>
      </c>
      <c r="K12" s="156">
        <v>5</v>
      </c>
      <c r="L12" s="156">
        <f t="shared" si="4"/>
        <v>0.83500000000000008</v>
      </c>
      <c r="M12" s="156">
        <v>5</v>
      </c>
      <c r="N12" s="156">
        <f t="shared" si="5"/>
        <v>0.41500000000000004</v>
      </c>
      <c r="O12" s="156">
        <f t="shared" si="6"/>
        <v>0.5</v>
      </c>
      <c r="P12" s="160">
        <f t="shared" si="7"/>
        <v>19.916666666666668</v>
      </c>
      <c r="Q12" s="160">
        <f t="shared" si="8"/>
        <v>0.33194444444444449</v>
      </c>
      <c r="R12" s="543">
        <f>'[1]Costs per Hr-Mn-Sec'!$F$5</f>
        <v>1.9057755456349208</v>
      </c>
      <c r="S12" s="161">
        <f t="shared" si="9"/>
        <v>37.956696283895511</v>
      </c>
      <c r="T12" s="137">
        <f>'[1]Production Times '!$D$12</f>
        <v>0.49162500000000003</v>
      </c>
      <c r="U12" s="138">
        <f>'[1]Production Times '!$D$6</f>
        <v>0.38237500000000002</v>
      </c>
      <c r="V12" s="412">
        <f>'[1]Production Times '!$D$10</f>
        <v>0.12138888888888891</v>
      </c>
      <c r="W12" s="156"/>
      <c r="X12" s="156"/>
      <c r="Y12" s="156">
        <f t="shared" si="11"/>
        <v>0</v>
      </c>
      <c r="Z12" s="156"/>
      <c r="AA12" s="162">
        <f t="shared" si="12"/>
        <v>38.9520851727844</v>
      </c>
      <c r="AB12" s="413"/>
      <c r="AC12" s="420"/>
      <c r="AD12" s="421">
        <v>1.5</v>
      </c>
      <c r="AE12" s="414">
        <f t="shared" si="10"/>
        <v>58.428127759176604</v>
      </c>
      <c r="AF12" s="163">
        <f t="shared" si="10"/>
        <v>0</v>
      </c>
      <c r="AG12" s="163">
        <f t="shared" si="10"/>
        <v>0</v>
      </c>
      <c r="AH12" s="373"/>
      <c r="AI12" s="373"/>
    </row>
    <row r="13" spans="1:35" hidden="1" x14ac:dyDescent="0.3">
      <c r="A13" s="140"/>
      <c r="B13" s="149">
        <v>6</v>
      </c>
      <c r="C13" s="415">
        <v>6</v>
      </c>
      <c r="D13" s="150">
        <v>2000</v>
      </c>
      <c r="E13" s="151">
        <f t="shared" si="0"/>
        <v>1</v>
      </c>
      <c r="F13" s="151">
        <f t="shared" si="1"/>
        <v>1</v>
      </c>
      <c r="G13" s="151">
        <v>750</v>
      </c>
      <c r="H13" s="152">
        <f t="shared" si="2"/>
        <v>2.6666666666666665</v>
      </c>
      <c r="I13" s="149">
        <v>15</v>
      </c>
      <c r="J13" s="149">
        <f t="shared" si="3"/>
        <v>3</v>
      </c>
      <c r="K13" s="149">
        <v>5</v>
      </c>
      <c r="L13" s="149">
        <f t="shared" si="4"/>
        <v>0.83500000000000008</v>
      </c>
      <c r="M13" s="149">
        <v>5</v>
      </c>
      <c r="N13" s="149">
        <f t="shared" si="5"/>
        <v>0.41500000000000004</v>
      </c>
      <c r="O13" s="149">
        <f t="shared" si="6"/>
        <v>3</v>
      </c>
      <c r="P13" s="153">
        <f t="shared" si="7"/>
        <v>24.916666666666668</v>
      </c>
      <c r="Q13" s="153">
        <f t="shared" si="8"/>
        <v>0.4152777777777778</v>
      </c>
      <c r="R13" s="542">
        <f>'[1]Costs per Hr-Mn-Sec'!$F$5</f>
        <v>1.9057755456349208</v>
      </c>
      <c r="S13" s="417">
        <f t="shared" si="9"/>
        <v>7.9142623353450183</v>
      </c>
      <c r="T13" s="137">
        <f>'[1]Production Times '!$D$12</f>
        <v>0.49162500000000003</v>
      </c>
      <c r="U13" s="138">
        <f>'[1]Production Times '!$D$6</f>
        <v>0.38237500000000002</v>
      </c>
      <c r="V13" s="412">
        <f>'[1]Production Times '!$D$10</f>
        <v>0.12138888888888891</v>
      </c>
      <c r="W13" s="14"/>
      <c r="X13" s="14"/>
      <c r="Y13" s="14">
        <f t="shared" si="11"/>
        <v>0</v>
      </c>
      <c r="Z13" s="14"/>
      <c r="AA13" s="154">
        <f t="shared" si="12"/>
        <v>8.9096512242339081</v>
      </c>
      <c r="AB13" s="413"/>
      <c r="AC13" s="418"/>
      <c r="AD13" s="419">
        <v>1.5</v>
      </c>
      <c r="AE13" s="414">
        <f t="shared" si="10"/>
        <v>13.364476836350862</v>
      </c>
      <c r="AF13" s="155">
        <f t="shared" si="10"/>
        <v>0</v>
      </c>
      <c r="AG13" s="155">
        <f t="shared" si="10"/>
        <v>0</v>
      </c>
      <c r="AH13" s="373"/>
      <c r="AI13" s="373"/>
    </row>
    <row r="14" spans="1:35" hidden="1" x14ac:dyDescent="0.3">
      <c r="A14" s="140"/>
      <c r="B14" s="149">
        <v>12</v>
      </c>
      <c r="C14" s="14">
        <v>12</v>
      </c>
      <c r="D14" s="150">
        <v>2000</v>
      </c>
      <c r="E14" s="151">
        <f t="shared" si="0"/>
        <v>1</v>
      </c>
      <c r="F14" s="151">
        <f t="shared" si="1"/>
        <v>1</v>
      </c>
      <c r="G14" s="151">
        <v>750</v>
      </c>
      <c r="H14" s="152">
        <f t="shared" si="2"/>
        <v>2.6666666666666665</v>
      </c>
      <c r="I14" s="149">
        <v>15</v>
      </c>
      <c r="J14" s="149">
        <f t="shared" si="3"/>
        <v>6</v>
      </c>
      <c r="K14" s="149">
        <v>5</v>
      </c>
      <c r="L14" s="149">
        <f t="shared" si="4"/>
        <v>0.83500000000000008</v>
      </c>
      <c r="M14" s="149">
        <v>5</v>
      </c>
      <c r="N14" s="149">
        <f t="shared" si="5"/>
        <v>0.41500000000000004</v>
      </c>
      <c r="O14" s="149">
        <f t="shared" si="6"/>
        <v>6</v>
      </c>
      <c r="P14" s="153">
        <f t="shared" si="7"/>
        <v>30.916666666666668</v>
      </c>
      <c r="Q14" s="153">
        <f t="shared" si="8"/>
        <v>0.51527777777777783</v>
      </c>
      <c r="R14" s="542">
        <f>'[1]Costs per Hr-Mn-Sec'!$F$5</f>
        <v>1.9057755456349208</v>
      </c>
      <c r="S14" s="417">
        <f t="shared" si="9"/>
        <v>4.9100189404899695</v>
      </c>
      <c r="T14" s="137">
        <f>'[1]Production Times '!$D$12</f>
        <v>0.49162500000000003</v>
      </c>
      <c r="U14" s="138">
        <f>'[1]Production Times '!$D$6</f>
        <v>0.38237500000000002</v>
      </c>
      <c r="V14" s="412">
        <f>'[1]Production Times '!$D$10</f>
        <v>0.12138888888888891</v>
      </c>
      <c r="W14" s="14"/>
      <c r="X14" s="14"/>
      <c r="Y14" s="14">
        <f t="shared" si="11"/>
        <v>0</v>
      </c>
      <c r="Z14" s="14"/>
      <c r="AA14" s="154">
        <f t="shared" si="12"/>
        <v>5.9054078293788583</v>
      </c>
      <c r="AB14" s="413"/>
      <c r="AC14" s="418"/>
      <c r="AD14" s="419">
        <v>1.5</v>
      </c>
      <c r="AE14" s="414">
        <f t="shared" si="10"/>
        <v>8.8581117440682871</v>
      </c>
      <c r="AF14" s="155">
        <f t="shared" si="10"/>
        <v>0</v>
      </c>
      <c r="AG14" s="155">
        <f t="shared" si="10"/>
        <v>0</v>
      </c>
      <c r="AH14" s="373"/>
      <c r="AI14" s="373"/>
    </row>
    <row r="15" spans="1:35" hidden="1" x14ac:dyDescent="0.3">
      <c r="A15" s="140"/>
      <c r="B15" s="149">
        <v>24</v>
      </c>
      <c r="C15" s="14">
        <v>12</v>
      </c>
      <c r="D15" s="150">
        <v>2000</v>
      </c>
      <c r="E15" s="151">
        <f t="shared" si="0"/>
        <v>2</v>
      </c>
      <c r="F15" s="151">
        <f t="shared" si="1"/>
        <v>2</v>
      </c>
      <c r="G15" s="151">
        <v>750</v>
      </c>
      <c r="H15" s="152">
        <f t="shared" si="2"/>
        <v>2.6666666666666665</v>
      </c>
      <c r="I15" s="149">
        <v>15</v>
      </c>
      <c r="J15" s="149">
        <f t="shared" si="3"/>
        <v>12</v>
      </c>
      <c r="K15" s="149">
        <v>5</v>
      </c>
      <c r="L15" s="149">
        <f t="shared" si="4"/>
        <v>1.6700000000000002</v>
      </c>
      <c r="M15" s="149">
        <v>5</v>
      </c>
      <c r="N15" s="149">
        <f t="shared" si="5"/>
        <v>0.83000000000000007</v>
      </c>
      <c r="O15" s="149">
        <f t="shared" si="6"/>
        <v>12</v>
      </c>
      <c r="P15" s="153">
        <f t="shared" si="7"/>
        <v>46.833333333333336</v>
      </c>
      <c r="Q15" s="153">
        <f t="shared" si="8"/>
        <v>0.78055555555555556</v>
      </c>
      <c r="R15" s="542">
        <f>'[1]Costs per Hr-Mn-Sec'!$F$5</f>
        <v>1.9057755456349208</v>
      </c>
      <c r="S15" s="417">
        <f t="shared" si="9"/>
        <v>3.7189092244681441</v>
      </c>
      <c r="T15" s="137">
        <f>'[1]Production Times '!$D$12</f>
        <v>0.49162500000000003</v>
      </c>
      <c r="U15" s="138">
        <f>'[1]Production Times '!$D$6</f>
        <v>0.38237500000000002</v>
      </c>
      <c r="V15" s="412">
        <f>'[1]Production Times '!$D$10</f>
        <v>0.12138888888888891</v>
      </c>
      <c r="W15" s="14"/>
      <c r="X15" s="14"/>
      <c r="Y15" s="14">
        <f t="shared" si="11"/>
        <v>0</v>
      </c>
      <c r="Z15" s="14"/>
      <c r="AA15" s="154">
        <f t="shared" si="12"/>
        <v>4.7142981133570334</v>
      </c>
      <c r="AB15" s="413"/>
      <c r="AC15" s="418"/>
      <c r="AD15" s="419">
        <v>1.5</v>
      </c>
      <c r="AE15" s="414">
        <f t="shared" si="10"/>
        <v>7.0714471700355501</v>
      </c>
      <c r="AF15" s="155">
        <f t="shared" si="10"/>
        <v>0</v>
      </c>
      <c r="AG15" s="155">
        <f t="shared" si="10"/>
        <v>0</v>
      </c>
      <c r="AH15" s="373"/>
      <c r="AI15" s="373"/>
    </row>
    <row r="16" spans="1:35" hidden="1" x14ac:dyDescent="0.3">
      <c r="A16" s="140"/>
      <c r="B16" s="149">
        <v>48</v>
      </c>
      <c r="C16" s="14">
        <v>12</v>
      </c>
      <c r="D16" s="150">
        <v>2000</v>
      </c>
      <c r="E16" s="151">
        <f t="shared" si="0"/>
        <v>4</v>
      </c>
      <c r="F16" s="151">
        <f t="shared" si="1"/>
        <v>4</v>
      </c>
      <c r="G16" s="151">
        <v>750</v>
      </c>
      <c r="H16" s="152">
        <f t="shared" si="2"/>
        <v>2.6666666666666665</v>
      </c>
      <c r="I16" s="149">
        <v>15</v>
      </c>
      <c r="J16" s="149">
        <f t="shared" si="3"/>
        <v>24</v>
      </c>
      <c r="K16" s="149">
        <v>5</v>
      </c>
      <c r="L16" s="149">
        <f t="shared" si="4"/>
        <v>3.3400000000000003</v>
      </c>
      <c r="M16" s="149">
        <v>5</v>
      </c>
      <c r="N16" s="149">
        <f t="shared" si="5"/>
        <v>1.6600000000000001</v>
      </c>
      <c r="O16" s="149">
        <f t="shared" si="6"/>
        <v>24</v>
      </c>
      <c r="P16" s="153">
        <f t="shared" si="7"/>
        <v>78.666666666666671</v>
      </c>
      <c r="Q16" s="153">
        <f t="shared" si="8"/>
        <v>1.3111111111111111</v>
      </c>
      <c r="R16" s="542">
        <f>'[1]Costs per Hr-Mn-Sec'!$F$5</f>
        <v>1.9057755456349208</v>
      </c>
      <c r="S16" s="417">
        <f t="shared" si="9"/>
        <v>3.1233543664572316</v>
      </c>
      <c r="T16" s="137">
        <f>'[1]Production Times '!$D$12</f>
        <v>0.49162500000000003</v>
      </c>
      <c r="U16" s="138">
        <f>'[1]Production Times '!$D$6</f>
        <v>0.38237500000000002</v>
      </c>
      <c r="V16" s="412">
        <f>'[1]Production Times '!$D$10</f>
        <v>0.12138888888888891</v>
      </c>
      <c r="W16" s="14"/>
      <c r="X16" s="14"/>
      <c r="Y16" s="14">
        <f t="shared" si="11"/>
        <v>0</v>
      </c>
      <c r="Z16" s="14"/>
      <c r="AA16" s="154">
        <f t="shared" si="12"/>
        <v>4.1187432553461205</v>
      </c>
      <c r="AB16" s="413"/>
      <c r="AC16" s="418"/>
      <c r="AD16" s="419">
        <v>1.5</v>
      </c>
      <c r="AE16" s="414">
        <f t="shared" si="10"/>
        <v>6.1781148830191803</v>
      </c>
      <c r="AF16" s="155">
        <f t="shared" si="10"/>
        <v>0</v>
      </c>
      <c r="AG16" s="155">
        <f t="shared" si="10"/>
        <v>0</v>
      </c>
      <c r="AH16" s="373"/>
      <c r="AI16" s="373"/>
    </row>
    <row r="17" spans="1:35" hidden="1" x14ac:dyDescent="0.3">
      <c r="A17" s="140"/>
      <c r="B17" s="14">
        <v>72</v>
      </c>
      <c r="C17" s="14">
        <v>12</v>
      </c>
      <c r="D17" s="150">
        <v>2000</v>
      </c>
      <c r="E17" s="151">
        <f>B17/C17</f>
        <v>6</v>
      </c>
      <c r="F17" s="151">
        <f>ROUNDUP(E17,0)</f>
        <v>6</v>
      </c>
      <c r="G17" s="151">
        <v>750</v>
      </c>
      <c r="H17" s="152">
        <f>D17/G17</f>
        <v>2.6666666666666665</v>
      </c>
      <c r="I17" s="149">
        <v>15</v>
      </c>
      <c r="J17" s="149">
        <f>B17*0.5</f>
        <v>36</v>
      </c>
      <c r="K17" s="149">
        <v>5</v>
      </c>
      <c r="L17" s="149">
        <f>(K17*0.167)*F17</f>
        <v>5.0100000000000007</v>
      </c>
      <c r="M17" s="149">
        <v>5</v>
      </c>
      <c r="N17" s="149">
        <f>(M17*E17)*0.083</f>
        <v>2.4900000000000002</v>
      </c>
      <c r="O17" s="149">
        <f>(0.5*C17)*F17</f>
        <v>36</v>
      </c>
      <c r="P17" s="153">
        <f>(H17*F17)+(I17+J17+L17+N17+O17)</f>
        <v>110.5</v>
      </c>
      <c r="Q17" s="153">
        <f>P17/60</f>
        <v>1.8416666666666666</v>
      </c>
      <c r="R17" s="542">
        <f>'[1]Costs per Hr-Mn-Sec'!$F$5</f>
        <v>1.9057755456349208</v>
      </c>
      <c r="S17" s="417">
        <f t="shared" si="9"/>
        <v>2.9248360804535936</v>
      </c>
      <c r="T17" s="137">
        <f>'[1]Production Times '!$D$12</f>
        <v>0.49162500000000003</v>
      </c>
      <c r="U17" s="138">
        <f>'[1]Production Times '!$D$6</f>
        <v>0.38237500000000002</v>
      </c>
      <c r="V17" s="412">
        <f>'[1]Production Times '!$D$10</f>
        <v>0.12138888888888891</v>
      </c>
      <c r="W17" s="14"/>
      <c r="X17" s="14"/>
      <c r="Y17" s="14"/>
      <c r="Z17" s="14"/>
      <c r="AA17" s="154">
        <f>SUM(S17:V17)+Y17</f>
        <v>3.9202249693424824</v>
      </c>
      <c r="AB17" s="413"/>
      <c r="AC17" s="418"/>
      <c r="AD17" s="419">
        <v>1.5</v>
      </c>
      <c r="AE17" s="414">
        <f>AA17*AD17</f>
        <v>5.8803374540137234</v>
      </c>
      <c r="AF17" s="155">
        <f>AB17*AE17</f>
        <v>0</v>
      </c>
      <c r="AG17" s="155">
        <f>AC17*AF17</f>
        <v>0</v>
      </c>
      <c r="AH17" s="373"/>
      <c r="AI17" s="373"/>
    </row>
    <row r="18" spans="1:35" hidden="1" x14ac:dyDescent="0.3">
      <c r="A18" s="140"/>
      <c r="B18" s="14">
        <v>144</v>
      </c>
      <c r="C18" s="14">
        <v>12</v>
      </c>
      <c r="D18" s="150">
        <v>2000</v>
      </c>
      <c r="E18" s="151">
        <f t="shared" si="0"/>
        <v>12</v>
      </c>
      <c r="F18" s="151">
        <f t="shared" si="1"/>
        <v>12</v>
      </c>
      <c r="G18" s="151">
        <v>750</v>
      </c>
      <c r="H18" s="152">
        <f t="shared" si="2"/>
        <v>2.6666666666666665</v>
      </c>
      <c r="I18" s="149">
        <v>15</v>
      </c>
      <c r="J18" s="149">
        <f t="shared" si="3"/>
        <v>72</v>
      </c>
      <c r="K18" s="149">
        <v>5</v>
      </c>
      <c r="L18" s="149">
        <f t="shared" si="4"/>
        <v>10.020000000000001</v>
      </c>
      <c r="M18" s="149">
        <v>5</v>
      </c>
      <c r="N18" s="149">
        <f t="shared" si="5"/>
        <v>4.9800000000000004</v>
      </c>
      <c r="O18" s="149">
        <f t="shared" si="6"/>
        <v>72</v>
      </c>
      <c r="P18" s="153">
        <f t="shared" si="7"/>
        <v>206</v>
      </c>
      <c r="Q18" s="153">
        <f t="shared" si="8"/>
        <v>3.4333333333333331</v>
      </c>
      <c r="R18" s="542">
        <f>'[1]Costs per Hr-Mn-Sec'!$F$5</f>
        <v>1.9057755456349208</v>
      </c>
      <c r="S18" s="417">
        <f t="shared" si="9"/>
        <v>2.7263177944499564</v>
      </c>
      <c r="T18" s="137">
        <f>'[1]Production Times '!$D$12</f>
        <v>0.49162500000000003</v>
      </c>
      <c r="U18" s="138">
        <f>'[1]Production Times '!$D$6</f>
        <v>0.38237500000000002</v>
      </c>
      <c r="V18" s="412">
        <f>'[1]Production Times '!$D$10</f>
        <v>0.12138888888888891</v>
      </c>
      <c r="W18" s="14"/>
      <c r="X18" s="14"/>
      <c r="Y18" s="14">
        <f t="shared" si="11"/>
        <v>0</v>
      </c>
      <c r="Z18" s="14"/>
      <c r="AA18" s="154">
        <f t="shared" si="12"/>
        <v>3.7217066833388452</v>
      </c>
      <c r="AB18" s="413"/>
      <c r="AC18" s="418"/>
      <c r="AD18" s="419">
        <v>1.5</v>
      </c>
      <c r="AE18" s="414">
        <f t="shared" si="10"/>
        <v>5.5825600250082683</v>
      </c>
      <c r="AF18" s="155">
        <f t="shared" si="10"/>
        <v>0</v>
      </c>
      <c r="AG18" s="155">
        <f t="shared" si="10"/>
        <v>0</v>
      </c>
      <c r="AH18" s="373"/>
      <c r="AI18" s="373"/>
    </row>
    <row r="19" spans="1:35" x14ac:dyDescent="0.3">
      <c r="A19" s="149" t="s">
        <v>155</v>
      </c>
      <c r="B19" s="422">
        <v>1</v>
      </c>
      <c r="C19" s="525">
        <v>1</v>
      </c>
      <c r="D19" s="423">
        <v>5000</v>
      </c>
      <c r="E19" s="424">
        <f t="shared" si="0"/>
        <v>1</v>
      </c>
      <c r="F19" s="424">
        <f t="shared" si="1"/>
        <v>1</v>
      </c>
      <c r="G19" s="528">
        <v>750</v>
      </c>
      <c r="H19" s="425">
        <f t="shared" si="2"/>
        <v>6.666666666666667</v>
      </c>
      <c r="I19" s="422">
        <v>10</v>
      </c>
      <c r="J19" s="422">
        <f t="shared" si="3"/>
        <v>0.5</v>
      </c>
      <c r="K19" s="422">
        <v>5</v>
      </c>
      <c r="L19" s="422">
        <f t="shared" si="4"/>
        <v>0.83500000000000008</v>
      </c>
      <c r="M19" s="422">
        <v>5</v>
      </c>
      <c r="N19" s="422">
        <f t="shared" si="5"/>
        <v>0.41500000000000004</v>
      </c>
      <c r="O19" s="422">
        <f t="shared" si="6"/>
        <v>0.5</v>
      </c>
      <c r="P19" s="426">
        <f t="shared" si="7"/>
        <v>18.916666666666668</v>
      </c>
      <c r="Q19" s="426">
        <f t="shared" si="8"/>
        <v>0.31527777777777782</v>
      </c>
      <c r="R19" s="544">
        <f>'Costs per Hr-Mn-Sc'!$F$8</f>
        <v>0.3597499999999999</v>
      </c>
      <c r="S19" s="427">
        <f t="shared" si="9"/>
        <v>6.8052708333333323</v>
      </c>
      <c r="T19" s="428">
        <f>'Production Timings'!$D$12</f>
        <v>0.48566249999999983</v>
      </c>
      <c r="U19" s="429">
        <f>'Production Timings'!$D$6</f>
        <v>0.37773749999999989</v>
      </c>
      <c r="V19" s="422">
        <f>'Production Timings'!$D$10</f>
        <v>0.11991666666666663</v>
      </c>
      <c r="W19" s="422"/>
      <c r="X19" s="422">
        <f>(X$4*W19)</f>
        <v>0</v>
      </c>
      <c r="Y19" s="422">
        <f>(Y$4*W19)</f>
        <v>0</v>
      </c>
      <c r="Z19" s="422">
        <f>W19*X19+Y19</f>
        <v>0</v>
      </c>
      <c r="AA19" s="593">
        <f>SUM(S19:V19)+Z19</f>
        <v>7.7885874999999993</v>
      </c>
      <c r="AB19" s="431">
        <v>1.25</v>
      </c>
      <c r="AC19" s="431">
        <v>1.5</v>
      </c>
      <c r="AD19" s="591">
        <v>1.75</v>
      </c>
      <c r="AE19" s="433">
        <f>AA19*AB19</f>
        <v>9.7357343749999998</v>
      </c>
      <c r="AF19" s="434">
        <f t="shared" ref="AF19:AF100" si="13">AA19*AC19</f>
        <v>11.682881249999999</v>
      </c>
      <c r="AG19" s="434">
        <f t="shared" ref="AG19:AG100" si="14">AA19*AD19</f>
        <v>13.630028124999999</v>
      </c>
      <c r="AH19" s="373"/>
      <c r="AI19" s="373"/>
    </row>
    <row r="20" spans="1:35" x14ac:dyDescent="0.3">
      <c r="A20" s="149"/>
      <c r="B20" s="416">
        <v>2</v>
      </c>
      <c r="C20" s="526">
        <v>1</v>
      </c>
      <c r="D20" s="149">
        <v>5000</v>
      </c>
      <c r="E20" s="151">
        <f>B20/C20</f>
        <v>2</v>
      </c>
      <c r="F20" s="151">
        <f>ROUNDUP(E20,0)</f>
        <v>2</v>
      </c>
      <c r="G20" s="529">
        <v>750</v>
      </c>
      <c r="H20" s="151">
        <f>D20/G20</f>
        <v>6.666666666666667</v>
      </c>
      <c r="I20" s="149">
        <v>10</v>
      </c>
      <c r="J20" s="149">
        <f>B20*0.5</f>
        <v>1</v>
      </c>
      <c r="K20" s="149">
        <v>5</v>
      </c>
      <c r="L20" s="149">
        <f>(K20*0.167)*F20</f>
        <v>1.6700000000000002</v>
      </c>
      <c r="M20" s="149">
        <v>5</v>
      </c>
      <c r="N20" s="149">
        <f>(M20*E20)*0.083</f>
        <v>0.83000000000000007</v>
      </c>
      <c r="O20" s="149">
        <f>(0.5*C20)*F20</f>
        <v>1</v>
      </c>
      <c r="P20" s="153">
        <f>(H20*F20)+(I20+J20+L20+N20+O20)</f>
        <v>27.833333333333336</v>
      </c>
      <c r="Q20" s="153">
        <f>P20/60</f>
        <v>0.46388888888888891</v>
      </c>
      <c r="R20" s="542">
        <f>'Costs per Hr-Mn-Sc'!$F$8</f>
        <v>0.3597499999999999</v>
      </c>
      <c r="S20" s="417">
        <f>(R20*P20)/B20</f>
        <v>5.0065208333333322</v>
      </c>
      <c r="T20" s="137">
        <f>'Production Timings'!$D$12</f>
        <v>0.48566249999999983</v>
      </c>
      <c r="U20" s="138">
        <f>'Production Timings'!$D$6</f>
        <v>0.37773749999999989</v>
      </c>
      <c r="V20" s="412">
        <f>'Production Timings'!$D$10</f>
        <v>0.11991666666666663</v>
      </c>
      <c r="W20" s="14"/>
      <c r="X20" s="416">
        <f>(X$4*W20)</f>
        <v>0</v>
      </c>
      <c r="Y20" s="416">
        <f>(Y$4*W20)</f>
        <v>0</v>
      </c>
      <c r="Z20" s="416">
        <f>W20*X20+Y20</f>
        <v>0</v>
      </c>
      <c r="AA20" s="594">
        <f>SUM(S20:V20)+Z20</f>
        <v>5.9898374999999993</v>
      </c>
      <c r="AB20" s="501">
        <v>1.25</v>
      </c>
      <c r="AC20" s="435">
        <v>1.5</v>
      </c>
      <c r="AD20" s="436">
        <v>1.75</v>
      </c>
      <c r="AE20" s="502">
        <f>AA20*AB20</f>
        <v>7.4872968749999993</v>
      </c>
      <c r="AF20" s="437">
        <f>AA20*AC20</f>
        <v>8.9847562499999984</v>
      </c>
      <c r="AG20" s="438">
        <f>AA20*AD20</f>
        <v>10.482215624999998</v>
      </c>
    </row>
    <row r="21" spans="1:35" x14ac:dyDescent="0.3">
      <c r="A21" s="149" t="s">
        <v>156</v>
      </c>
      <c r="B21" s="149">
        <v>6</v>
      </c>
      <c r="C21" s="527">
        <v>1</v>
      </c>
      <c r="D21" s="149">
        <v>5000</v>
      </c>
      <c r="E21" s="151">
        <f t="shared" si="0"/>
        <v>6</v>
      </c>
      <c r="F21" s="151">
        <f t="shared" si="1"/>
        <v>6</v>
      </c>
      <c r="G21" s="529">
        <v>750</v>
      </c>
      <c r="H21" s="151">
        <f t="shared" si="2"/>
        <v>6.666666666666667</v>
      </c>
      <c r="I21" s="149">
        <v>10</v>
      </c>
      <c r="J21" s="149">
        <f t="shared" si="3"/>
        <v>3</v>
      </c>
      <c r="K21" s="149">
        <v>5</v>
      </c>
      <c r="L21" s="149">
        <f t="shared" si="4"/>
        <v>5.0100000000000007</v>
      </c>
      <c r="M21" s="149">
        <v>5</v>
      </c>
      <c r="N21" s="149">
        <f t="shared" si="5"/>
        <v>2.4900000000000002</v>
      </c>
      <c r="O21" s="149">
        <f t="shared" si="6"/>
        <v>3</v>
      </c>
      <c r="P21" s="153">
        <f t="shared" si="7"/>
        <v>63.5</v>
      </c>
      <c r="Q21" s="153">
        <f t="shared" si="8"/>
        <v>1.0583333333333333</v>
      </c>
      <c r="R21" s="542">
        <f>'Costs per Hr-Mn-Sc'!$F$8</f>
        <v>0.3597499999999999</v>
      </c>
      <c r="S21" s="417">
        <f t="shared" si="9"/>
        <v>3.8073541666666659</v>
      </c>
      <c r="T21" s="137">
        <f>'Production Timings'!$D$12</f>
        <v>0.48566249999999983</v>
      </c>
      <c r="U21" s="138">
        <f>'Production Timings'!$D$6</f>
        <v>0.37773749999999989</v>
      </c>
      <c r="V21" s="412">
        <f>'Production Timings'!$D$10</f>
        <v>0.11991666666666663</v>
      </c>
      <c r="W21" s="14"/>
      <c r="X21" s="416">
        <f>(X$4*W21)</f>
        <v>0</v>
      </c>
      <c r="Y21" s="416">
        <f>(Y$4*W21)</f>
        <v>0</v>
      </c>
      <c r="Z21" s="416">
        <f>W21*X21+Y21</f>
        <v>0</v>
      </c>
      <c r="AA21" s="594">
        <f>SUM(S21:V21)+X21</f>
        <v>4.7906708333333325</v>
      </c>
      <c r="AB21" s="501">
        <v>1.25</v>
      </c>
      <c r="AC21" s="435">
        <v>1.5</v>
      </c>
      <c r="AD21" s="436">
        <v>1.75</v>
      </c>
      <c r="AE21" s="502">
        <f>AA21*AB21</f>
        <v>5.9883385416666659</v>
      </c>
      <c r="AF21" s="437">
        <f t="shared" si="13"/>
        <v>7.1860062499999984</v>
      </c>
      <c r="AG21" s="438">
        <f t="shared" si="14"/>
        <v>8.3836739583333326</v>
      </c>
    </row>
    <row r="22" spans="1:35" x14ac:dyDescent="0.3">
      <c r="A22" s="149" t="s">
        <v>157</v>
      </c>
      <c r="B22" s="149">
        <v>12</v>
      </c>
      <c r="C22" s="527">
        <v>1</v>
      </c>
      <c r="D22" s="149">
        <v>5000</v>
      </c>
      <c r="E22" s="151">
        <f t="shared" si="0"/>
        <v>12</v>
      </c>
      <c r="F22" s="151">
        <f t="shared" si="1"/>
        <v>12</v>
      </c>
      <c r="G22" s="529">
        <v>750</v>
      </c>
      <c r="H22" s="151">
        <f t="shared" si="2"/>
        <v>6.666666666666667</v>
      </c>
      <c r="I22" s="149">
        <v>10</v>
      </c>
      <c r="J22" s="149">
        <f t="shared" si="3"/>
        <v>6</v>
      </c>
      <c r="K22" s="149">
        <v>5</v>
      </c>
      <c r="L22" s="149">
        <f t="shared" si="4"/>
        <v>10.020000000000001</v>
      </c>
      <c r="M22" s="149">
        <v>5</v>
      </c>
      <c r="N22" s="149">
        <f t="shared" si="5"/>
        <v>4.9800000000000004</v>
      </c>
      <c r="O22" s="149">
        <f t="shared" si="6"/>
        <v>6</v>
      </c>
      <c r="P22" s="153">
        <f t="shared" si="7"/>
        <v>117</v>
      </c>
      <c r="Q22" s="153">
        <f t="shared" si="8"/>
        <v>1.95</v>
      </c>
      <c r="R22" s="542">
        <f>'Costs per Hr-Mn-Sc'!$F$8</f>
        <v>0.3597499999999999</v>
      </c>
      <c r="S22" s="417">
        <f t="shared" si="9"/>
        <v>3.5075624999999988</v>
      </c>
      <c r="T22" s="137">
        <f>'Production Timings'!$D$12</f>
        <v>0.48566249999999983</v>
      </c>
      <c r="U22" s="138">
        <f>'Production Timings'!$D$6</f>
        <v>0.37773749999999989</v>
      </c>
      <c r="V22" s="412">
        <f>'Production Timings'!$D$10</f>
        <v>0.11991666666666663</v>
      </c>
      <c r="W22" s="14"/>
      <c r="X22" s="416">
        <f t="shared" ref="X22:X29" si="15">(X$4*W22)</f>
        <v>0</v>
      </c>
      <c r="Y22" s="416">
        <f t="shared" ref="Y22:Y27" si="16">(Y$4*W22)</f>
        <v>0</v>
      </c>
      <c r="Z22" s="416">
        <f t="shared" ref="Z22:Z27" si="17">W22*X22+Y22</f>
        <v>0</v>
      </c>
      <c r="AA22" s="594">
        <f>SUM(S22:V22)+Z22</f>
        <v>4.490879166666665</v>
      </c>
      <c r="AB22" s="501">
        <v>1.25</v>
      </c>
      <c r="AC22" s="435">
        <v>1.5</v>
      </c>
      <c r="AD22" s="436">
        <v>1.75</v>
      </c>
      <c r="AE22" s="502">
        <f t="shared" ref="AE22:AE103" si="18">AA22*AB22</f>
        <v>5.6135989583333314</v>
      </c>
      <c r="AF22" s="437">
        <f t="shared" si="13"/>
        <v>6.736318749999997</v>
      </c>
      <c r="AG22" s="438">
        <f t="shared" si="14"/>
        <v>7.8590385416666635</v>
      </c>
    </row>
    <row r="23" spans="1:35" x14ac:dyDescent="0.3">
      <c r="A23" s="149" t="s">
        <v>158</v>
      </c>
      <c r="B23" s="149">
        <v>24</v>
      </c>
      <c r="C23" s="527">
        <v>1</v>
      </c>
      <c r="D23" s="149">
        <v>5000</v>
      </c>
      <c r="E23" s="151">
        <f t="shared" si="0"/>
        <v>24</v>
      </c>
      <c r="F23" s="151">
        <f t="shared" si="1"/>
        <v>24</v>
      </c>
      <c r="G23" s="529">
        <v>750</v>
      </c>
      <c r="H23" s="151">
        <f t="shared" si="2"/>
        <v>6.666666666666667</v>
      </c>
      <c r="I23" s="149">
        <v>10</v>
      </c>
      <c r="J23" s="149">
        <f t="shared" si="3"/>
        <v>12</v>
      </c>
      <c r="K23" s="149">
        <v>5</v>
      </c>
      <c r="L23" s="149">
        <f t="shared" si="4"/>
        <v>20.040000000000003</v>
      </c>
      <c r="M23" s="149">
        <v>5</v>
      </c>
      <c r="N23" s="149">
        <f t="shared" si="5"/>
        <v>9.9600000000000009</v>
      </c>
      <c r="O23" s="149">
        <f t="shared" si="6"/>
        <v>12</v>
      </c>
      <c r="P23" s="153">
        <f t="shared" si="7"/>
        <v>224</v>
      </c>
      <c r="Q23" s="153">
        <f t="shared" si="8"/>
        <v>3.7333333333333334</v>
      </c>
      <c r="R23" s="542">
        <f>'Costs per Hr-Mn-Sc'!$F$8</f>
        <v>0.3597499999999999</v>
      </c>
      <c r="S23" s="417">
        <f t="shared" si="9"/>
        <v>3.3576666666666655</v>
      </c>
      <c r="T23" s="137">
        <f>'Production Timings'!$D$12</f>
        <v>0.48566249999999983</v>
      </c>
      <c r="U23" s="138">
        <f>'Production Timings'!$D$6</f>
        <v>0.37773749999999989</v>
      </c>
      <c r="V23" s="412">
        <f>'Production Timings'!$D$10</f>
        <v>0.11991666666666663</v>
      </c>
      <c r="W23" s="14"/>
      <c r="X23" s="416">
        <f t="shared" si="15"/>
        <v>0</v>
      </c>
      <c r="Y23" s="416">
        <f t="shared" si="16"/>
        <v>0</v>
      </c>
      <c r="Z23" s="416">
        <f t="shared" si="17"/>
        <v>0</v>
      </c>
      <c r="AA23" s="594">
        <f t="shared" si="12"/>
        <v>4.3409833333333321</v>
      </c>
      <c r="AB23" s="501">
        <v>1.25</v>
      </c>
      <c r="AC23" s="435">
        <v>1.5</v>
      </c>
      <c r="AD23" s="436">
        <v>1.75</v>
      </c>
      <c r="AE23" s="502">
        <f t="shared" si="18"/>
        <v>5.4262291666666655</v>
      </c>
      <c r="AF23" s="437">
        <f t="shared" si="13"/>
        <v>6.5114749999999981</v>
      </c>
      <c r="AG23" s="438">
        <f t="shared" si="14"/>
        <v>7.5967208333333307</v>
      </c>
    </row>
    <row r="24" spans="1:35" x14ac:dyDescent="0.3">
      <c r="A24" s="149"/>
      <c r="B24" s="149">
        <v>48</v>
      </c>
      <c r="C24" s="527">
        <v>1</v>
      </c>
      <c r="D24" s="149">
        <v>5000</v>
      </c>
      <c r="E24" s="151">
        <f t="shared" si="0"/>
        <v>48</v>
      </c>
      <c r="F24" s="151">
        <f t="shared" si="1"/>
        <v>48</v>
      </c>
      <c r="G24" s="529">
        <v>750</v>
      </c>
      <c r="H24" s="151">
        <f t="shared" si="2"/>
        <v>6.666666666666667</v>
      </c>
      <c r="I24" s="149">
        <v>10</v>
      </c>
      <c r="J24" s="149">
        <f t="shared" si="3"/>
        <v>24</v>
      </c>
      <c r="K24" s="149">
        <v>5</v>
      </c>
      <c r="L24" s="149">
        <f t="shared" si="4"/>
        <v>40.080000000000005</v>
      </c>
      <c r="M24" s="149">
        <v>5</v>
      </c>
      <c r="N24" s="149">
        <f t="shared" si="5"/>
        <v>19.920000000000002</v>
      </c>
      <c r="O24" s="149">
        <f t="shared" si="6"/>
        <v>24</v>
      </c>
      <c r="P24" s="153">
        <f t="shared" si="7"/>
        <v>438</v>
      </c>
      <c r="Q24" s="153">
        <f t="shared" si="8"/>
        <v>7.3</v>
      </c>
      <c r="R24" s="542">
        <f>'Costs per Hr-Mn-Sc'!$F$8</f>
        <v>0.3597499999999999</v>
      </c>
      <c r="S24" s="417">
        <f t="shared" si="9"/>
        <v>3.282718749999999</v>
      </c>
      <c r="T24" s="137">
        <f>'Production Timings'!$D$12</f>
        <v>0.48566249999999983</v>
      </c>
      <c r="U24" s="138">
        <f>'Production Timings'!$D$6</f>
        <v>0.37773749999999989</v>
      </c>
      <c r="V24" s="412">
        <f>'Production Timings'!$D$10</f>
        <v>0.11991666666666663</v>
      </c>
      <c r="W24" s="14"/>
      <c r="X24" s="416">
        <f t="shared" si="15"/>
        <v>0</v>
      </c>
      <c r="Y24" s="416">
        <f t="shared" si="16"/>
        <v>0</v>
      </c>
      <c r="Z24" s="416">
        <f t="shared" si="17"/>
        <v>0</v>
      </c>
      <c r="AA24" s="594">
        <f t="shared" si="12"/>
        <v>4.2660354166666652</v>
      </c>
      <c r="AB24" s="501">
        <v>1.25</v>
      </c>
      <c r="AC24" s="435">
        <v>1.5</v>
      </c>
      <c r="AD24" s="436">
        <v>1.75</v>
      </c>
      <c r="AE24" s="502">
        <f t="shared" si="18"/>
        <v>5.3325442708333313</v>
      </c>
      <c r="AF24" s="437">
        <f t="shared" si="13"/>
        <v>6.3990531249999982</v>
      </c>
      <c r="AG24" s="438">
        <f t="shared" si="14"/>
        <v>7.4655619791666643</v>
      </c>
      <c r="AH24" s="169"/>
    </row>
    <row r="25" spans="1:35" x14ac:dyDescent="0.3">
      <c r="A25" s="149"/>
      <c r="B25" s="14">
        <v>72</v>
      </c>
      <c r="C25" s="527">
        <v>1</v>
      </c>
      <c r="D25" s="149">
        <v>5000</v>
      </c>
      <c r="E25" s="151">
        <f>B25/C25</f>
        <v>72</v>
      </c>
      <c r="F25" s="151">
        <f>ROUNDUP(E25,0)</f>
        <v>72</v>
      </c>
      <c r="G25" s="529">
        <v>750</v>
      </c>
      <c r="H25" s="152">
        <f>D25/G25</f>
        <v>6.666666666666667</v>
      </c>
      <c r="I25" s="149">
        <v>10</v>
      </c>
      <c r="J25" s="149">
        <f>B25*0.5</f>
        <v>36</v>
      </c>
      <c r="K25" s="149">
        <v>5</v>
      </c>
      <c r="L25" s="149">
        <f>(K25*0.167)*F25</f>
        <v>60.120000000000005</v>
      </c>
      <c r="M25" s="149">
        <v>5</v>
      </c>
      <c r="N25" s="149">
        <f>(M25*E25)*0.083</f>
        <v>29.880000000000003</v>
      </c>
      <c r="O25" s="149">
        <f>(0.5*C25)*F25</f>
        <v>36</v>
      </c>
      <c r="P25" s="153">
        <f>(H25*F25)+(I25+J25+L25+N25+O25)</f>
        <v>652</v>
      </c>
      <c r="Q25" s="153">
        <f>P25/60</f>
        <v>10.866666666666667</v>
      </c>
      <c r="R25" s="542">
        <f>'Costs per Hr-Mn-Sc'!$F$8</f>
        <v>0.3597499999999999</v>
      </c>
      <c r="S25" s="417">
        <f>(R25*P25)/B25</f>
        <v>3.2577361111111101</v>
      </c>
      <c r="T25" s="137">
        <f>'Production Timings'!$D$12</f>
        <v>0.48566249999999983</v>
      </c>
      <c r="U25" s="138">
        <f>'Production Timings'!$D$6</f>
        <v>0.37773749999999989</v>
      </c>
      <c r="V25" s="412">
        <f>'Production Timings'!$D$10</f>
        <v>0.11991666666666663</v>
      </c>
      <c r="W25" s="14"/>
      <c r="X25" s="416">
        <f t="shared" si="15"/>
        <v>0</v>
      </c>
      <c r="Y25" s="416">
        <f t="shared" si="16"/>
        <v>0</v>
      </c>
      <c r="Z25" s="416">
        <f t="shared" si="17"/>
        <v>0</v>
      </c>
      <c r="AA25" s="594">
        <f>SUM(S25:V25)+Y25</f>
        <v>4.2410527777777762</v>
      </c>
      <c r="AB25" s="501">
        <v>1.25</v>
      </c>
      <c r="AC25" s="435">
        <v>1.5</v>
      </c>
      <c r="AD25" s="436">
        <v>1.75</v>
      </c>
      <c r="AE25" s="502">
        <f t="shared" si="18"/>
        <v>5.3013159722222198</v>
      </c>
      <c r="AF25" s="437">
        <f t="shared" si="13"/>
        <v>6.3615791666666643</v>
      </c>
      <c r="AG25" s="438">
        <f t="shared" si="14"/>
        <v>7.4218423611111088</v>
      </c>
    </row>
    <row r="26" spans="1:35" x14ac:dyDescent="0.3">
      <c r="A26" s="14"/>
      <c r="B26" s="14">
        <v>144</v>
      </c>
      <c r="C26" s="527">
        <v>1</v>
      </c>
      <c r="D26" s="149">
        <v>5000</v>
      </c>
      <c r="E26" s="165">
        <f t="shared" si="0"/>
        <v>144</v>
      </c>
      <c r="F26" s="165">
        <f t="shared" si="1"/>
        <v>144</v>
      </c>
      <c r="G26" s="529">
        <v>750</v>
      </c>
      <c r="H26" s="165">
        <f t="shared" si="2"/>
        <v>6.666666666666667</v>
      </c>
      <c r="I26" s="149">
        <v>10</v>
      </c>
      <c r="J26" s="14">
        <f t="shared" si="3"/>
        <v>72</v>
      </c>
      <c r="K26" s="149">
        <v>5</v>
      </c>
      <c r="L26" s="14">
        <f t="shared" si="4"/>
        <v>120.24000000000001</v>
      </c>
      <c r="M26" s="149">
        <v>5</v>
      </c>
      <c r="N26" s="149">
        <f t="shared" si="5"/>
        <v>59.760000000000005</v>
      </c>
      <c r="O26" s="14">
        <f t="shared" si="6"/>
        <v>72</v>
      </c>
      <c r="P26" s="166">
        <f t="shared" si="7"/>
        <v>1294</v>
      </c>
      <c r="Q26" s="166">
        <f t="shared" si="8"/>
        <v>21.566666666666666</v>
      </c>
      <c r="R26" s="542">
        <f>'Costs per Hr-Mn-Sc'!$F$8</f>
        <v>0.3597499999999999</v>
      </c>
      <c r="S26" s="417">
        <f t="shared" si="9"/>
        <v>3.2327534722222215</v>
      </c>
      <c r="T26" s="137">
        <f>'Production Timings'!$D$12</f>
        <v>0.48566249999999983</v>
      </c>
      <c r="U26" s="138">
        <f>'Production Timings'!$D$6</f>
        <v>0.37773749999999989</v>
      </c>
      <c r="V26" s="412">
        <f>'Production Timings'!$D$10</f>
        <v>0.11991666666666663</v>
      </c>
      <c r="W26" s="14"/>
      <c r="X26" s="416">
        <f t="shared" si="15"/>
        <v>0</v>
      </c>
      <c r="Y26" s="416">
        <f t="shared" si="16"/>
        <v>0</v>
      </c>
      <c r="Z26" s="416">
        <f t="shared" si="17"/>
        <v>0</v>
      </c>
      <c r="AA26" s="594">
        <f t="shared" si="12"/>
        <v>4.2160701388888882</v>
      </c>
      <c r="AB26" s="501">
        <v>1.25</v>
      </c>
      <c r="AC26" s="435">
        <v>1.5</v>
      </c>
      <c r="AD26" s="436">
        <v>1.75</v>
      </c>
      <c r="AE26" s="502">
        <f t="shared" si="18"/>
        <v>5.2700876736111102</v>
      </c>
      <c r="AF26" s="437">
        <f t="shared" si="13"/>
        <v>6.3241052083333322</v>
      </c>
      <c r="AG26" s="438">
        <f t="shared" si="14"/>
        <v>7.3781227430555543</v>
      </c>
    </row>
    <row r="27" spans="1:35" x14ac:dyDescent="0.3">
      <c r="A27" s="14"/>
      <c r="B27" s="14">
        <v>288</v>
      </c>
      <c r="C27" s="527">
        <v>1</v>
      </c>
      <c r="D27" s="149">
        <v>5000</v>
      </c>
      <c r="E27" s="165">
        <f>B27/C27</f>
        <v>288</v>
      </c>
      <c r="F27" s="165">
        <f>ROUNDUP(E27,0)</f>
        <v>288</v>
      </c>
      <c r="G27" s="529">
        <v>750</v>
      </c>
      <c r="H27" s="165">
        <f>D27/G27</f>
        <v>6.666666666666667</v>
      </c>
      <c r="I27" s="149">
        <v>10</v>
      </c>
      <c r="J27" s="14">
        <f>B27*0.5</f>
        <v>144</v>
      </c>
      <c r="K27" s="149">
        <v>5</v>
      </c>
      <c r="L27" s="14">
        <f>(K27*0.167)*F27</f>
        <v>240.48000000000002</v>
      </c>
      <c r="M27" s="149">
        <v>5</v>
      </c>
      <c r="N27" s="149">
        <f>(M27*E27)*0.083</f>
        <v>119.52000000000001</v>
      </c>
      <c r="O27" s="14">
        <f>(0.5*C27)*F27</f>
        <v>144</v>
      </c>
      <c r="P27" s="166">
        <f>(H27*F27)+(I27+J27+L27+N27+O27)</f>
        <v>2578</v>
      </c>
      <c r="Q27" s="166">
        <f>P27/60</f>
        <v>42.966666666666669</v>
      </c>
      <c r="R27" s="542">
        <f>'Costs per Hr-Mn-Sc'!$F$8</f>
        <v>0.3597499999999999</v>
      </c>
      <c r="S27" s="417">
        <f>(R27*P27)/B27</f>
        <v>3.2202621527777766</v>
      </c>
      <c r="T27" s="137">
        <f>'Production Timings'!$D$12</f>
        <v>0.48566249999999983</v>
      </c>
      <c r="U27" s="138">
        <f>'Production Timings'!$D$6</f>
        <v>0.37773749999999989</v>
      </c>
      <c r="V27" s="412">
        <f>'Production Timings'!$D$10</f>
        <v>0.11991666666666663</v>
      </c>
      <c r="W27" s="14"/>
      <c r="X27" s="416">
        <f t="shared" si="15"/>
        <v>0</v>
      </c>
      <c r="Y27" s="416">
        <f t="shared" si="16"/>
        <v>0</v>
      </c>
      <c r="Z27" s="416">
        <f t="shared" si="17"/>
        <v>0</v>
      </c>
      <c r="AA27" s="594">
        <f>SUM(S27:V27)+Y27</f>
        <v>4.2035788194444432</v>
      </c>
      <c r="AB27" s="501">
        <v>1.25</v>
      </c>
      <c r="AC27" s="435">
        <v>1.5</v>
      </c>
      <c r="AD27" s="436">
        <v>1.75</v>
      </c>
      <c r="AE27" s="502">
        <f>AA27*AB27</f>
        <v>5.2544735243055545</v>
      </c>
      <c r="AF27" s="437">
        <f>AA27*AC27</f>
        <v>6.3053682291666648</v>
      </c>
      <c r="AG27" s="438">
        <f>AA27*AD27</f>
        <v>7.3562629340277752</v>
      </c>
      <c r="AH27" s="573"/>
    </row>
    <row r="28" spans="1:35" x14ac:dyDescent="0.3">
      <c r="A28" s="167"/>
      <c r="B28" s="422">
        <v>1</v>
      </c>
      <c r="C28" s="525">
        <v>1</v>
      </c>
      <c r="D28" s="422">
        <v>6500</v>
      </c>
      <c r="E28" s="424">
        <f t="shared" si="0"/>
        <v>1</v>
      </c>
      <c r="F28" s="424">
        <f t="shared" si="1"/>
        <v>1</v>
      </c>
      <c r="G28" s="528">
        <v>750</v>
      </c>
      <c r="H28" s="424">
        <f t="shared" si="2"/>
        <v>8.6666666666666661</v>
      </c>
      <c r="I28" s="422">
        <v>10</v>
      </c>
      <c r="J28" s="422">
        <f t="shared" si="3"/>
        <v>0.5</v>
      </c>
      <c r="K28" s="422">
        <v>5</v>
      </c>
      <c r="L28" s="422">
        <f t="shared" si="4"/>
        <v>0.83500000000000008</v>
      </c>
      <c r="M28" s="422">
        <v>5</v>
      </c>
      <c r="N28" s="422">
        <f t="shared" si="5"/>
        <v>0.41500000000000004</v>
      </c>
      <c r="O28" s="422">
        <f t="shared" si="6"/>
        <v>0.5</v>
      </c>
      <c r="P28" s="426">
        <f t="shared" si="7"/>
        <v>20.916666666666664</v>
      </c>
      <c r="Q28" s="426">
        <f t="shared" si="8"/>
        <v>0.34861111111111109</v>
      </c>
      <c r="R28" s="544">
        <f>'Costs per Hr-Mn-Sc'!$F$8</f>
        <v>0.3597499999999999</v>
      </c>
      <c r="S28" s="427">
        <f t="shared" si="9"/>
        <v>7.5247708333333305</v>
      </c>
      <c r="T28" s="428">
        <f>'Production Timings'!$D$12</f>
        <v>0.48566249999999983</v>
      </c>
      <c r="U28" s="429">
        <f>'Production Timings'!$D$6</f>
        <v>0.37773749999999989</v>
      </c>
      <c r="V28" s="422">
        <f>'Production Timings'!$D$10</f>
        <v>0.11991666666666663</v>
      </c>
      <c r="W28" s="422"/>
      <c r="X28" s="422">
        <f>(X$4*W28)</f>
        <v>0</v>
      </c>
      <c r="Y28" s="422">
        <f>(Y$4*W28)</f>
        <v>0</v>
      </c>
      <c r="Z28" s="422">
        <f>W28*X28+Y28</f>
        <v>0</v>
      </c>
      <c r="AA28" s="430">
        <f t="shared" si="12"/>
        <v>8.5080874999999967</v>
      </c>
      <c r="AB28" s="431">
        <v>1.25</v>
      </c>
      <c r="AC28" s="431">
        <v>1.5</v>
      </c>
      <c r="AD28" s="591">
        <v>1.75</v>
      </c>
      <c r="AE28" s="433">
        <f t="shared" si="18"/>
        <v>10.635109374999995</v>
      </c>
      <c r="AF28" s="434">
        <f t="shared" si="13"/>
        <v>12.762131249999996</v>
      </c>
      <c r="AG28" s="434">
        <f t="shared" si="14"/>
        <v>14.889153124999995</v>
      </c>
    </row>
    <row r="29" spans="1:35" x14ac:dyDescent="0.3">
      <c r="A29" s="167"/>
      <c r="B29" s="416">
        <v>2</v>
      </c>
      <c r="C29" s="526">
        <v>1</v>
      </c>
      <c r="D29" s="149">
        <v>6500</v>
      </c>
      <c r="E29" s="165">
        <f>B29/C29</f>
        <v>2</v>
      </c>
      <c r="F29" s="165">
        <f>ROUNDUP(E29,0)</f>
        <v>2</v>
      </c>
      <c r="G29" s="529">
        <v>750</v>
      </c>
      <c r="H29" s="165">
        <f>D29/G29</f>
        <v>8.6666666666666661</v>
      </c>
      <c r="I29" s="149">
        <v>10</v>
      </c>
      <c r="J29" s="14">
        <f>B29*0.5</f>
        <v>1</v>
      </c>
      <c r="K29" s="149">
        <v>5</v>
      </c>
      <c r="L29" s="14">
        <f>(K29*0.167)*F29</f>
        <v>1.6700000000000002</v>
      </c>
      <c r="M29" s="149">
        <v>5</v>
      </c>
      <c r="N29" s="149">
        <f>(M29*E29)*0.083</f>
        <v>0.83000000000000007</v>
      </c>
      <c r="O29" s="14">
        <f>(0.5*C29)*F29</f>
        <v>1</v>
      </c>
      <c r="P29" s="166">
        <f>(H29*F29)+(I29+J29+L29+N29+O29)</f>
        <v>31.833333333333332</v>
      </c>
      <c r="Q29" s="166">
        <f>P29/60</f>
        <v>0.53055555555555556</v>
      </c>
      <c r="R29" s="542">
        <f>'Costs per Hr-Mn-Sc'!$F$8</f>
        <v>0.3597499999999999</v>
      </c>
      <c r="S29" s="417">
        <f>(R29*P29)/B29</f>
        <v>5.7260208333333313</v>
      </c>
      <c r="T29" s="137">
        <f>'Production Timings'!$D$12</f>
        <v>0.48566249999999983</v>
      </c>
      <c r="U29" s="138">
        <f>'Production Timings'!$D$6</f>
        <v>0.37773749999999989</v>
      </c>
      <c r="V29" s="412">
        <f>'Production Timings'!$D$10</f>
        <v>0.11991666666666663</v>
      </c>
      <c r="W29" s="14"/>
      <c r="X29" s="416">
        <f t="shared" si="15"/>
        <v>0</v>
      </c>
      <c r="Y29" s="416">
        <f>(Y$4*W29)</f>
        <v>0</v>
      </c>
      <c r="Z29" s="416">
        <f>W29*X29+Y29</f>
        <v>0</v>
      </c>
      <c r="AA29" s="592">
        <f>SUM(S29:V29)+Y29</f>
        <v>6.7093374999999984</v>
      </c>
      <c r="AB29" s="501">
        <v>1.25</v>
      </c>
      <c r="AC29" s="435">
        <v>1.5</v>
      </c>
      <c r="AD29" s="436">
        <v>1.75</v>
      </c>
      <c r="AE29" s="502">
        <f>AA29*AB29</f>
        <v>8.3866718749999976</v>
      </c>
      <c r="AF29" s="437">
        <f>AA29*AC29</f>
        <v>10.064006249999998</v>
      </c>
      <c r="AG29" s="438">
        <f>AA29*AD29</f>
        <v>11.741340624999998</v>
      </c>
    </row>
    <row r="30" spans="1:35" x14ac:dyDescent="0.3">
      <c r="A30" s="14"/>
      <c r="B30" s="149">
        <v>6</v>
      </c>
      <c r="C30" s="527">
        <v>1</v>
      </c>
      <c r="D30" s="149">
        <v>6500</v>
      </c>
      <c r="E30" s="165">
        <f t="shared" si="0"/>
        <v>6</v>
      </c>
      <c r="F30" s="165">
        <f t="shared" si="1"/>
        <v>6</v>
      </c>
      <c r="G30" s="529">
        <v>750</v>
      </c>
      <c r="H30" s="165">
        <f t="shared" si="2"/>
        <v>8.6666666666666661</v>
      </c>
      <c r="I30" s="149">
        <v>10</v>
      </c>
      <c r="J30" s="14">
        <f t="shared" si="3"/>
        <v>3</v>
      </c>
      <c r="K30" s="149">
        <v>5</v>
      </c>
      <c r="L30" s="14">
        <f t="shared" si="4"/>
        <v>5.0100000000000007</v>
      </c>
      <c r="M30" s="149">
        <v>5</v>
      </c>
      <c r="N30" s="149">
        <f t="shared" si="5"/>
        <v>2.4900000000000002</v>
      </c>
      <c r="O30" s="14">
        <f t="shared" si="6"/>
        <v>3</v>
      </c>
      <c r="P30" s="166">
        <f t="shared" si="7"/>
        <v>75.5</v>
      </c>
      <c r="Q30" s="166">
        <f t="shared" si="8"/>
        <v>1.2583333333333333</v>
      </c>
      <c r="R30" s="542">
        <f>'Costs per Hr-Mn-Sc'!$F$8</f>
        <v>0.3597499999999999</v>
      </c>
      <c r="S30" s="417">
        <f t="shared" si="9"/>
        <v>4.5268541666666655</v>
      </c>
      <c r="T30" s="137">
        <f>'Production Timings'!$D$12</f>
        <v>0.48566249999999983</v>
      </c>
      <c r="U30" s="138">
        <f>'Production Timings'!$D$6</f>
        <v>0.37773749999999989</v>
      </c>
      <c r="V30" s="412">
        <f>'Production Timings'!$D$10</f>
        <v>0.11991666666666663</v>
      </c>
      <c r="W30" s="14"/>
      <c r="X30" s="416">
        <f>(X$4*W30)</f>
        <v>0</v>
      </c>
      <c r="Y30" s="416">
        <f>(Y$4*W30)</f>
        <v>0</v>
      </c>
      <c r="Z30" s="416">
        <f t="shared" ref="Z30:Z36" si="19">W30*X30+Y30</f>
        <v>0</v>
      </c>
      <c r="AA30" s="592">
        <f t="shared" si="12"/>
        <v>5.5101708333333326</v>
      </c>
      <c r="AB30" s="501">
        <v>1.25</v>
      </c>
      <c r="AC30" s="435">
        <v>1.5</v>
      </c>
      <c r="AD30" s="436">
        <v>1.75</v>
      </c>
      <c r="AE30" s="502">
        <f t="shared" si="18"/>
        <v>6.8877135416666659</v>
      </c>
      <c r="AF30" s="437">
        <f t="shared" si="13"/>
        <v>8.2652562499999984</v>
      </c>
      <c r="AG30" s="438">
        <f t="shared" si="14"/>
        <v>9.6427989583333318</v>
      </c>
    </row>
    <row r="31" spans="1:35" x14ac:dyDescent="0.3">
      <c r="A31" s="14"/>
      <c r="B31" s="149">
        <v>12</v>
      </c>
      <c r="C31" s="527">
        <v>1</v>
      </c>
      <c r="D31" s="149">
        <v>6500</v>
      </c>
      <c r="E31" s="165">
        <f t="shared" si="0"/>
        <v>12</v>
      </c>
      <c r="F31" s="165">
        <f t="shared" si="1"/>
        <v>12</v>
      </c>
      <c r="G31" s="529">
        <v>750</v>
      </c>
      <c r="H31" s="165">
        <f t="shared" si="2"/>
        <v>8.6666666666666661</v>
      </c>
      <c r="I31" s="149">
        <v>10</v>
      </c>
      <c r="J31" s="14">
        <f t="shared" si="3"/>
        <v>6</v>
      </c>
      <c r="K31" s="149">
        <v>5</v>
      </c>
      <c r="L31" s="14">
        <f t="shared" si="4"/>
        <v>10.020000000000001</v>
      </c>
      <c r="M31" s="149">
        <v>5</v>
      </c>
      <c r="N31" s="149">
        <f t="shared" si="5"/>
        <v>4.9800000000000004</v>
      </c>
      <c r="O31" s="14">
        <f t="shared" si="6"/>
        <v>6</v>
      </c>
      <c r="P31" s="166">
        <f t="shared" si="7"/>
        <v>141</v>
      </c>
      <c r="Q31" s="166">
        <f t="shared" si="8"/>
        <v>2.35</v>
      </c>
      <c r="R31" s="542">
        <f>'Costs per Hr-Mn-Sc'!$F$8</f>
        <v>0.3597499999999999</v>
      </c>
      <c r="S31" s="417">
        <f t="shared" si="9"/>
        <v>4.2270624999999988</v>
      </c>
      <c r="T31" s="137">
        <f>'Production Timings'!$D$12</f>
        <v>0.48566249999999983</v>
      </c>
      <c r="U31" s="138">
        <f>'Production Timings'!$D$6</f>
        <v>0.37773749999999989</v>
      </c>
      <c r="V31" s="412">
        <f>'Production Timings'!$D$10</f>
        <v>0.11991666666666663</v>
      </c>
      <c r="W31" s="14"/>
      <c r="X31" s="416">
        <f>(X$4*W31)</f>
        <v>0</v>
      </c>
      <c r="Y31" s="416">
        <f t="shared" ref="Y31:Y36" si="20">(Y$4*W31)</f>
        <v>0</v>
      </c>
      <c r="Z31" s="416">
        <f t="shared" si="19"/>
        <v>0</v>
      </c>
      <c r="AA31" s="592">
        <f t="shared" si="12"/>
        <v>5.2103791666666659</v>
      </c>
      <c r="AB31" s="501">
        <v>1.25</v>
      </c>
      <c r="AC31" s="435">
        <v>1.5</v>
      </c>
      <c r="AD31" s="436">
        <v>1.75</v>
      </c>
      <c r="AE31" s="502">
        <f t="shared" si="18"/>
        <v>6.5129739583333324</v>
      </c>
      <c r="AF31" s="437">
        <f t="shared" si="13"/>
        <v>7.8155687499999988</v>
      </c>
      <c r="AG31" s="438">
        <f t="shared" si="14"/>
        <v>9.1181635416666644</v>
      </c>
    </row>
    <row r="32" spans="1:35" x14ac:dyDescent="0.3">
      <c r="A32" s="14"/>
      <c r="B32" s="149">
        <v>24</v>
      </c>
      <c r="C32" s="527">
        <v>1</v>
      </c>
      <c r="D32" s="149">
        <v>6500</v>
      </c>
      <c r="E32" s="165">
        <f t="shared" si="0"/>
        <v>24</v>
      </c>
      <c r="F32" s="165">
        <f t="shared" si="1"/>
        <v>24</v>
      </c>
      <c r="G32" s="529">
        <v>750</v>
      </c>
      <c r="H32" s="165">
        <f t="shared" si="2"/>
        <v>8.6666666666666661</v>
      </c>
      <c r="I32" s="149">
        <v>10</v>
      </c>
      <c r="J32" s="14">
        <f t="shared" si="3"/>
        <v>12</v>
      </c>
      <c r="K32" s="149">
        <v>5</v>
      </c>
      <c r="L32" s="14">
        <f t="shared" si="4"/>
        <v>20.040000000000003</v>
      </c>
      <c r="M32" s="149">
        <v>5</v>
      </c>
      <c r="N32" s="149">
        <f t="shared" si="5"/>
        <v>9.9600000000000009</v>
      </c>
      <c r="O32" s="14">
        <f t="shared" si="6"/>
        <v>12</v>
      </c>
      <c r="P32" s="166">
        <f t="shared" si="7"/>
        <v>272</v>
      </c>
      <c r="Q32" s="166">
        <f t="shared" si="8"/>
        <v>4.5333333333333332</v>
      </c>
      <c r="R32" s="542">
        <f>'Costs per Hr-Mn-Sc'!$F$8</f>
        <v>0.3597499999999999</v>
      </c>
      <c r="S32" s="417">
        <f t="shared" si="9"/>
        <v>4.0771666666666659</v>
      </c>
      <c r="T32" s="137">
        <f>'Production Timings'!$D$12</f>
        <v>0.48566249999999983</v>
      </c>
      <c r="U32" s="138">
        <f>'Production Timings'!$D$6</f>
        <v>0.37773749999999989</v>
      </c>
      <c r="V32" s="412">
        <f>'Production Timings'!$D$10</f>
        <v>0.11991666666666663</v>
      </c>
      <c r="W32" s="14"/>
      <c r="X32" s="416">
        <f t="shared" ref="X32:X36" si="21">(X$4*W32)</f>
        <v>0</v>
      </c>
      <c r="Y32" s="416">
        <f t="shared" si="20"/>
        <v>0</v>
      </c>
      <c r="Z32" s="416">
        <f t="shared" si="19"/>
        <v>0</v>
      </c>
      <c r="AA32" s="592">
        <f t="shared" si="12"/>
        <v>5.060483333333333</v>
      </c>
      <c r="AB32" s="501">
        <v>1.25</v>
      </c>
      <c r="AC32" s="435">
        <v>1.5</v>
      </c>
      <c r="AD32" s="436">
        <v>1.75</v>
      </c>
      <c r="AE32" s="502">
        <f t="shared" si="18"/>
        <v>6.3256041666666665</v>
      </c>
      <c r="AF32" s="437">
        <f t="shared" si="13"/>
        <v>7.5907249999999991</v>
      </c>
      <c r="AG32" s="438">
        <f t="shared" si="14"/>
        <v>8.8558458333333334</v>
      </c>
    </row>
    <row r="33" spans="1:33" x14ac:dyDescent="0.3">
      <c r="A33" s="14"/>
      <c r="B33" s="149">
        <v>48</v>
      </c>
      <c r="C33" s="527">
        <v>1</v>
      </c>
      <c r="D33" s="149">
        <v>6500</v>
      </c>
      <c r="E33" s="165">
        <f t="shared" si="0"/>
        <v>48</v>
      </c>
      <c r="F33" s="165">
        <f t="shared" si="1"/>
        <v>48</v>
      </c>
      <c r="G33" s="529">
        <v>750</v>
      </c>
      <c r="H33" s="165">
        <f t="shared" si="2"/>
        <v>8.6666666666666661</v>
      </c>
      <c r="I33" s="149">
        <v>10</v>
      </c>
      <c r="J33" s="14">
        <f t="shared" si="3"/>
        <v>24</v>
      </c>
      <c r="K33" s="149">
        <v>5</v>
      </c>
      <c r="L33" s="14">
        <f t="shared" si="4"/>
        <v>40.080000000000005</v>
      </c>
      <c r="M33" s="149">
        <v>5</v>
      </c>
      <c r="N33" s="149">
        <f t="shared" si="5"/>
        <v>19.920000000000002</v>
      </c>
      <c r="O33" s="14">
        <f t="shared" si="6"/>
        <v>24</v>
      </c>
      <c r="P33" s="166">
        <f t="shared" si="7"/>
        <v>534</v>
      </c>
      <c r="Q33" s="166">
        <f t="shared" si="8"/>
        <v>8.9</v>
      </c>
      <c r="R33" s="542">
        <f>'Costs per Hr-Mn-Sc'!$F$8</f>
        <v>0.3597499999999999</v>
      </c>
      <c r="S33" s="417">
        <f t="shared" si="9"/>
        <v>4.002218749999999</v>
      </c>
      <c r="T33" s="137">
        <f>'Production Timings'!$D$12</f>
        <v>0.48566249999999983</v>
      </c>
      <c r="U33" s="138">
        <f>'Production Timings'!$D$6</f>
        <v>0.37773749999999989</v>
      </c>
      <c r="V33" s="412">
        <f>'Production Timings'!$D$10</f>
        <v>0.11991666666666663</v>
      </c>
      <c r="W33" s="14"/>
      <c r="X33" s="416">
        <f t="shared" si="21"/>
        <v>0</v>
      </c>
      <c r="Y33" s="416">
        <f t="shared" si="20"/>
        <v>0</v>
      </c>
      <c r="Z33" s="416">
        <f t="shared" si="19"/>
        <v>0</v>
      </c>
      <c r="AA33" s="592">
        <f t="shared" si="12"/>
        <v>4.9855354166666661</v>
      </c>
      <c r="AB33" s="501">
        <v>1.25</v>
      </c>
      <c r="AC33" s="435">
        <v>1.5</v>
      </c>
      <c r="AD33" s="436">
        <v>1.75</v>
      </c>
      <c r="AE33" s="502">
        <f t="shared" si="18"/>
        <v>6.2319192708333322</v>
      </c>
      <c r="AF33" s="437">
        <f t="shared" si="13"/>
        <v>7.4783031249999992</v>
      </c>
      <c r="AG33" s="438">
        <f t="shared" si="14"/>
        <v>8.7246869791666661</v>
      </c>
    </row>
    <row r="34" spans="1:33" x14ac:dyDescent="0.3">
      <c r="A34" s="14"/>
      <c r="B34" s="14">
        <v>72</v>
      </c>
      <c r="C34" s="527">
        <v>1</v>
      </c>
      <c r="D34" s="149">
        <v>6500</v>
      </c>
      <c r="E34" s="165">
        <f>B34/C34</f>
        <v>72</v>
      </c>
      <c r="F34" s="165">
        <f>ROUNDUP(E34,0)</f>
        <v>72</v>
      </c>
      <c r="G34" s="529">
        <v>750</v>
      </c>
      <c r="H34" s="165">
        <f>D34/G34</f>
        <v>8.6666666666666661</v>
      </c>
      <c r="I34" s="149">
        <v>10</v>
      </c>
      <c r="J34" s="14">
        <f>B34*0.5</f>
        <v>36</v>
      </c>
      <c r="K34" s="149">
        <v>5</v>
      </c>
      <c r="L34" s="14">
        <f>(K34*0.167)*F34</f>
        <v>60.120000000000005</v>
      </c>
      <c r="M34" s="149">
        <v>5</v>
      </c>
      <c r="N34" s="149">
        <f>(M34*E34)*0.083</f>
        <v>29.880000000000003</v>
      </c>
      <c r="O34" s="14">
        <f>(0.5*C34)*F34</f>
        <v>36</v>
      </c>
      <c r="P34" s="166">
        <f>(H34*F34)+(I34+J34+L34+N34+O34)</f>
        <v>796</v>
      </c>
      <c r="Q34" s="166">
        <f>P34/60</f>
        <v>13.266666666666667</v>
      </c>
      <c r="R34" s="542">
        <f>'Costs per Hr-Mn-Sc'!$F$8</f>
        <v>0.3597499999999999</v>
      </c>
      <c r="S34" s="417">
        <f>(R34*P34)/B34</f>
        <v>3.9772361111111101</v>
      </c>
      <c r="T34" s="137">
        <f>'Production Timings'!$D$12</f>
        <v>0.48566249999999983</v>
      </c>
      <c r="U34" s="138">
        <f>'Production Timings'!$D$6</f>
        <v>0.37773749999999989</v>
      </c>
      <c r="V34" s="412">
        <f>'Production Timings'!$D$10</f>
        <v>0.11991666666666663</v>
      </c>
      <c r="W34" s="14"/>
      <c r="X34" s="416">
        <f t="shared" si="21"/>
        <v>0</v>
      </c>
      <c r="Y34" s="416">
        <f t="shared" si="20"/>
        <v>0</v>
      </c>
      <c r="Z34" s="416">
        <f t="shared" si="19"/>
        <v>0</v>
      </c>
      <c r="AA34" s="592">
        <f>SUM(S34:V34)+Y34</f>
        <v>4.9605527777777771</v>
      </c>
      <c r="AB34" s="501">
        <v>1.25</v>
      </c>
      <c r="AC34" s="435">
        <v>1.5</v>
      </c>
      <c r="AD34" s="436">
        <v>1.75</v>
      </c>
      <c r="AE34" s="502">
        <f t="shared" si="18"/>
        <v>6.2006909722222217</v>
      </c>
      <c r="AF34" s="437">
        <f t="shared" si="13"/>
        <v>7.4408291666666653</v>
      </c>
      <c r="AG34" s="438">
        <f t="shared" si="14"/>
        <v>8.6809673611111098</v>
      </c>
    </row>
    <row r="35" spans="1:33" x14ac:dyDescent="0.3">
      <c r="A35" s="14"/>
      <c r="B35" s="14">
        <v>144</v>
      </c>
      <c r="C35" s="527">
        <v>1</v>
      </c>
      <c r="D35" s="149">
        <v>6500</v>
      </c>
      <c r="E35" s="165">
        <f t="shared" si="0"/>
        <v>144</v>
      </c>
      <c r="F35" s="165">
        <f t="shared" si="1"/>
        <v>144</v>
      </c>
      <c r="G35" s="529">
        <v>750</v>
      </c>
      <c r="H35" s="165">
        <f t="shared" si="2"/>
        <v>8.6666666666666661</v>
      </c>
      <c r="I35" s="149">
        <v>10</v>
      </c>
      <c r="J35" s="14">
        <f t="shared" si="3"/>
        <v>72</v>
      </c>
      <c r="K35" s="149">
        <v>5</v>
      </c>
      <c r="L35" s="14">
        <f t="shared" si="4"/>
        <v>120.24000000000001</v>
      </c>
      <c r="M35" s="149">
        <v>5</v>
      </c>
      <c r="N35" s="149">
        <f t="shared" si="5"/>
        <v>59.760000000000005</v>
      </c>
      <c r="O35" s="14">
        <f t="shared" si="6"/>
        <v>72</v>
      </c>
      <c r="P35" s="166">
        <f t="shared" si="7"/>
        <v>1582</v>
      </c>
      <c r="Q35" s="166">
        <f t="shared" si="8"/>
        <v>26.366666666666667</v>
      </c>
      <c r="R35" s="542">
        <f>'Costs per Hr-Mn-Sc'!$F$8</f>
        <v>0.3597499999999999</v>
      </c>
      <c r="S35" s="417">
        <f t="shared" si="9"/>
        <v>3.9522534722222216</v>
      </c>
      <c r="T35" s="137">
        <f>'Production Timings'!$D$12</f>
        <v>0.48566249999999983</v>
      </c>
      <c r="U35" s="138">
        <f>'Production Timings'!$D$6</f>
        <v>0.37773749999999989</v>
      </c>
      <c r="V35" s="412">
        <f>'Production Timings'!$D$10</f>
        <v>0.11991666666666663</v>
      </c>
      <c r="W35" s="14"/>
      <c r="X35" s="416">
        <f t="shared" si="21"/>
        <v>0</v>
      </c>
      <c r="Y35" s="416">
        <f t="shared" si="20"/>
        <v>0</v>
      </c>
      <c r="Z35" s="416">
        <f t="shared" si="19"/>
        <v>0</v>
      </c>
      <c r="AA35" s="592">
        <f t="shared" si="12"/>
        <v>4.9355701388888882</v>
      </c>
      <c r="AB35" s="501">
        <v>1.25</v>
      </c>
      <c r="AC35" s="435">
        <v>1.5</v>
      </c>
      <c r="AD35" s="436">
        <v>1.75</v>
      </c>
      <c r="AE35" s="502">
        <f t="shared" si="18"/>
        <v>6.1694626736111102</v>
      </c>
      <c r="AF35" s="437">
        <f t="shared" si="13"/>
        <v>7.4033552083333323</v>
      </c>
      <c r="AG35" s="438">
        <f t="shared" si="14"/>
        <v>8.6372477430555534</v>
      </c>
    </row>
    <row r="36" spans="1:33" x14ac:dyDescent="0.3">
      <c r="A36" s="14"/>
      <c r="B36" s="14">
        <v>288</v>
      </c>
      <c r="C36" s="527">
        <v>1</v>
      </c>
      <c r="D36" s="149">
        <v>6500</v>
      </c>
      <c r="E36" s="165">
        <f>B36/C36</f>
        <v>288</v>
      </c>
      <c r="F36" s="165">
        <f>ROUNDUP(E36,0)</f>
        <v>288</v>
      </c>
      <c r="G36" s="529">
        <v>750</v>
      </c>
      <c r="H36" s="165">
        <f>D36/G36</f>
        <v>8.6666666666666661</v>
      </c>
      <c r="I36" s="149">
        <v>10</v>
      </c>
      <c r="J36" s="14">
        <f>B36*0.5</f>
        <v>144</v>
      </c>
      <c r="K36" s="149">
        <v>5</v>
      </c>
      <c r="L36" s="14">
        <f>(K36*0.167)*F36</f>
        <v>240.48000000000002</v>
      </c>
      <c r="M36" s="149">
        <v>5</v>
      </c>
      <c r="N36" s="149">
        <f>(M36*E36)*0.083</f>
        <v>119.52000000000001</v>
      </c>
      <c r="O36" s="14">
        <f>(0.5*C36)*F36</f>
        <v>144</v>
      </c>
      <c r="P36" s="166">
        <f>(H36*F36)+(I36+J36+L36+N36+O36)</f>
        <v>3154</v>
      </c>
      <c r="Q36" s="166">
        <f>P36/60</f>
        <v>52.56666666666667</v>
      </c>
      <c r="R36" s="542">
        <f>'Costs per Hr-Mn-Sc'!$F$8</f>
        <v>0.3597499999999999</v>
      </c>
      <c r="S36" s="417">
        <f>(R36*P36)/B36</f>
        <v>3.9397621527777766</v>
      </c>
      <c r="T36" s="137">
        <f>'Production Timings'!$D$12</f>
        <v>0.48566249999999983</v>
      </c>
      <c r="U36" s="138">
        <f>'Production Timings'!$D$6</f>
        <v>0.37773749999999989</v>
      </c>
      <c r="V36" s="412">
        <f>'Production Timings'!$D$10</f>
        <v>0.11991666666666663</v>
      </c>
      <c r="W36" s="14"/>
      <c r="X36" s="416">
        <f t="shared" si="21"/>
        <v>0</v>
      </c>
      <c r="Y36" s="416">
        <f t="shared" si="20"/>
        <v>0</v>
      </c>
      <c r="Z36" s="416">
        <f t="shared" si="19"/>
        <v>0</v>
      </c>
      <c r="AA36" s="592">
        <f>SUM(S36:V36)+Y36</f>
        <v>4.9230788194444433</v>
      </c>
      <c r="AB36" s="501">
        <v>1.25</v>
      </c>
      <c r="AC36" s="435">
        <v>1.5</v>
      </c>
      <c r="AD36" s="436">
        <v>1.75</v>
      </c>
      <c r="AE36" s="502">
        <f>AA36*AB36</f>
        <v>6.1538485243055536</v>
      </c>
      <c r="AF36" s="437">
        <f>AA36*AC36</f>
        <v>7.3846182291666649</v>
      </c>
      <c r="AG36" s="438">
        <f>AA36*AD36</f>
        <v>8.6153879340277761</v>
      </c>
    </row>
    <row r="37" spans="1:33" x14ac:dyDescent="0.3">
      <c r="A37" s="167"/>
      <c r="B37" s="422">
        <v>1</v>
      </c>
      <c r="C37" s="525">
        <v>1</v>
      </c>
      <c r="D37" s="422">
        <v>8000</v>
      </c>
      <c r="E37" s="424">
        <f t="shared" si="0"/>
        <v>1</v>
      </c>
      <c r="F37" s="424">
        <f t="shared" si="1"/>
        <v>1</v>
      </c>
      <c r="G37" s="528">
        <v>750</v>
      </c>
      <c r="H37" s="424">
        <f t="shared" si="2"/>
        <v>10.666666666666666</v>
      </c>
      <c r="I37" s="422">
        <v>10</v>
      </c>
      <c r="J37" s="422">
        <f t="shared" si="3"/>
        <v>0.5</v>
      </c>
      <c r="K37" s="422">
        <v>5</v>
      </c>
      <c r="L37" s="422">
        <f t="shared" si="4"/>
        <v>0.83500000000000008</v>
      </c>
      <c r="M37" s="422">
        <v>5</v>
      </c>
      <c r="N37" s="422">
        <f t="shared" si="5"/>
        <v>0.41500000000000004</v>
      </c>
      <c r="O37" s="422">
        <f t="shared" si="6"/>
        <v>0.5</v>
      </c>
      <c r="P37" s="426">
        <f t="shared" si="7"/>
        <v>22.916666666666664</v>
      </c>
      <c r="Q37" s="426">
        <f t="shared" si="8"/>
        <v>0.38194444444444442</v>
      </c>
      <c r="R37" s="544">
        <f>'Costs per Hr-Mn-Sc'!$F$8</f>
        <v>0.3597499999999999</v>
      </c>
      <c r="S37" s="427">
        <f t="shared" si="9"/>
        <v>8.2442708333333297</v>
      </c>
      <c r="T37" s="428">
        <f>'Production Timings'!$D$12</f>
        <v>0.48566249999999983</v>
      </c>
      <c r="U37" s="429">
        <f>'Production Timings'!$D$6</f>
        <v>0.37773749999999989</v>
      </c>
      <c r="V37" s="422">
        <f>'Production Timings'!$D$10</f>
        <v>0.11991666666666663</v>
      </c>
      <c r="W37" s="422"/>
      <c r="X37" s="422">
        <f>(X$4*W37)</f>
        <v>0</v>
      </c>
      <c r="Y37" s="422">
        <f>(Y$4*W37)</f>
        <v>0</v>
      </c>
      <c r="Z37" s="422">
        <f>W37*X37+Y37</f>
        <v>0</v>
      </c>
      <c r="AA37" s="430">
        <f>SUM(S37:V37)+Y37</f>
        <v>9.2275874999999967</v>
      </c>
      <c r="AB37" s="431">
        <v>1.25</v>
      </c>
      <c r="AC37" s="431">
        <v>1.5</v>
      </c>
      <c r="AD37" s="591">
        <v>1.75</v>
      </c>
      <c r="AE37" s="433">
        <f t="shared" si="18"/>
        <v>11.534484374999996</v>
      </c>
      <c r="AF37" s="434">
        <f t="shared" si="13"/>
        <v>13.841381249999994</v>
      </c>
      <c r="AG37" s="434">
        <f t="shared" si="14"/>
        <v>16.148278124999994</v>
      </c>
    </row>
    <row r="38" spans="1:33" x14ac:dyDescent="0.3">
      <c r="A38" s="167"/>
      <c r="B38" s="416">
        <v>2</v>
      </c>
      <c r="C38" s="526">
        <v>1</v>
      </c>
      <c r="D38" s="149">
        <v>8000</v>
      </c>
      <c r="E38" s="165">
        <f>B38/C38</f>
        <v>2</v>
      </c>
      <c r="F38" s="165">
        <f>ROUNDUP(E38,0)</f>
        <v>2</v>
      </c>
      <c r="G38" s="529">
        <v>750</v>
      </c>
      <c r="H38" s="165">
        <f>D38/G38</f>
        <v>10.666666666666666</v>
      </c>
      <c r="I38" s="149">
        <v>10</v>
      </c>
      <c r="J38" s="14">
        <f>B38*0.5</f>
        <v>1</v>
      </c>
      <c r="K38" s="149">
        <v>5</v>
      </c>
      <c r="L38" s="14">
        <f>(K38*0.167)*F38</f>
        <v>1.6700000000000002</v>
      </c>
      <c r="M38" s="149">
        <v>5</v>
      </c>
      <c r="N38" s="149">
        <f>(M38*E38)*0.083</f>
        <v>0.83000000000000007</v>
      </c>
      <c r="O38" s="14">
        <f>(0.5*C38)*F38</f>
        <v>1</v>
      </c>
      <c r="P38" s="166">
        <f>(H38*F38)+(I38+J38+L38+N38+O38)</f>
        <v>35.833333333333329</v>
      </c>
      <c r="Q38" s="166">
        <f>P38/60</f>
        <v>0.5972222222222221</v>
      </c>
      <c r="R38" s="542">
        <f>'Costs per Hr-Mn-Sc'!$F$8</f>
        <v>0.3597499999999999</v>
      </c>
      <c r="S38" s="417">
        <f>(R38*P38)/B38</f>
        <v>6.4455208333333305</v>
      </c>
      <c r="T38" s="137">
        <f>'Production Timings'!$D$12</f>
        <v>0.48566249999999983</v>
      </c>
      <c r="U38" s="138">
        <f>'Production Timings'!$D$6</f>
        <v>0.37773749999999989</v>
      </c>
      <c r="V38" s="412">
        <f>'Production Timings'!$D$10</f>
        <v>0.11991666666666663</v>
      </c>
      <c r="W38" s="14"/>
      <c r="X38" s="416">
        <f>(X$4*W38)</f>
        <v>0</v>
      </c>
      <c r="Y38" s="416">
        <f>(Y$4*W38)</f>
        <v>0</v>
      </c>
      <c r="Z38" s="416">
        <f>W38*X38+Y38</f>
        <v>0</v>
      </c>
      <c r="AA38" s="592">
        <f>SUM(S38:V38)+Y38</f>
        <v>7.4288374999999975</v>
      </c>
      <c r="AB38" s="501">
        <v>1.25</v>
      </c>
      <c r="AC38" s="435">
        <v>1.5</v>
      </c>
      <c r="AD38" s="436">
        <v>1.75</v>
      </c>
      <c r="AE38" s="502">
        <f>AA38*AB38</f>
        <v>9.2860468749999967</v>
      </c>
      <c r="AF38" s="437">
        <f>AA38*AC38</f>
        <v>11.143256249999997</v>
      </c>
      <c r="AG38" s="438">
        <f>AA38*AD38</f>
        <v>13.000465624999995</v>
      </c>
    </row>
    <row r="39" spans="1:33" x14ac:dyDescent="0.3">
      <c r="A39" s="14"/>
      <c r="B39" s="149">
        <v>6</v>
      </c>
      <c r="C39" s="527">
        <v>1</v>
      </c>
      <c r="D39" s="149">
        <v>8000</v>
      </c>
      <c r="E39" s="165">
        <f t="shared" si="0"/>
        <v>6</v>
      </c>
      <c r="F39" s="165">
        <f t="shared" si="1"/>
        <v>6</v>
      </c>
      <c r="G39" s="529">
        <v>750</v>
      </c>
      <c r="H39" s="165">
        <f t="shared" si="2"/>
        <v>10.666666666666666</v>
      </c>
      <c r="I39" s="149">
        <v>10</v>
      </c>
      <c r="J39" s="14">
        <f t="shared" si="3"/>
        <v>3</v>
      </c>
      <c r="K39" s="149">
        <v>5</v>
      </c>
      <c r="L39" s="14">
        <f t="shared" si="4"/>
        <v>5.0100000000000007</v>
      </c>
      <c r="M39" s="149">
        <v>5</v>
      </c>
      <c r="N39" s="149">
        <f t="shared" si="5"/>
        <v>2.4900000000000002</v>
      </c>
      <c r="O39" s="14">
        <f t="shared" si="6"/>
        <v>3</v>
      </c>
      <c r="P39" s="166">
        <f t="shared" si="7"/>
        <v>87.5</v>
      </c>
      <c r="Q39" s="166">
        <f t="shared" si="8"/>
        <v>1.4583333333333333</v>
      </c>
      <c r="R39" s="542">
        <f>'Costs per Hr-Mn-Sc'!$F$8</f>
        <v>0.3597499999999999</v>
      </c>
      <c r="S39" s="417">
        <f t="shared" si="9"/>
        <v>5.2463541666666655</v>
      </c>
      <c r="T39" s="137">
        <f>'Production Timings'!$D$12</f>
        <v>0.48566249999999983</v>
      </c>
      <c r="U39" s="138">
        <f>'Production Timings'!$D$6</f>
        <v>0.37773749999999989</v>
      </c>
      <c r="V39" s="412">
        <f>'Production Timings'!$D$10</f>
        <v>0.11991666666666663</v>
      </c>
      <c r="W39" s="14"/>
      <c r="X39" s="416">
        <f>(X$4*W39)</f>
        <v>0</v>
      </c>
      <c r="Y39" s="416">
        <f>(Y$4*W39)</f>
        <v>0</v>
      </c>
      <c r="Z39" s="416">
        <f t="shared" ref="Z39:Z45" si="22">W39*X39+Y39</f>
        <v>0</v>
      </c>
      <c r="AA39" s="592">
        <f t="shared" si="12"/>
        <v>6.2296708333333326</v>
      </c>
      <c r="AB39" s="501">
        <v>1.25</v>
      </c>
      <c r="AC39" s="435">
        <v>1.5</v>
      </c>
      <c r="AD39" s="436">
        <v>1.75</v>
      </c>
      <c r="AE39" s="502">
        <f t="shared" si="18"/>
        <v>7.787088541666666</v>
      </c>
      <c r="AF39" s="437">
        <f t="shared" si="13"/>
        <v>9.3445062499999985</v>
      </c>
      <c r="AG39" s="438">
        <f t="shared" si="14"/>
        <v>10.901923958333333</v>
      </c>
    </row>
    <row r="40" spans="1:33" x14ac:dyDescent="0.3">
      <c r="A40" s="14"/>
      <c r="B40" s="149">
        <v>12</v>
      </c>
      <c r="C40" s="527">
        <v>1</v>
      </c>
      <c r="D40" s="149">
        <v>8000</v>
      </c>
      <c r="E40" s="165">
        <f t="shared" si="0"/>
        <v>12</v>
      </c>
      <c r="F40" s="165">
        <f t="shared" si="1"/>
        <v>12</v>
      </c>
      <c r="G40" s="529">
        <v>750</v>
      </c>
      <c r="H40" s="165">
        <f t="shared" si="2"/>
        <v>10.666666666666666</v>
      </c>
      <c r="I40" s="149">
        <v>10</v>
      </c>
      <c r="J40" s="14">
        <f t="shared" si="3"/>
        <v>6</v>
      </c>
      <c r="K40" s="149">
        <v>5</v>
      </c>
      <c r="L40" s="14">
        <f t="shared" si="4"/>
        <v>10.020000000000001</v>
      </c>
      <c r="M40" s="149">
        <v>5</v>
      </c>
      <c r="N40" s="149">
        <f t="shared" si="5"/>
        <v>4.9800000000000004</v>
      </c>
      <c r="O40" s="14">
        <f t="shared" si="6"/>
        <v>6</v>
      </c>
      <c r="P40" s="166">
        <f t="shared" si="7"/>
        <v>165</v>
      </c>
      <c r="Q40" s="166">
        <f t="shared" si="8"/>
        <v>2.75</v>
      </c>
      <c r="R40" s="542">
        <f>'Costs per Hr-Mn-Sc'!$F$8</f>
        <v>0.3597499999999999</v>
      </c>
      <c r="S40" s="417">
        <f t="shared" si="9"/>
        <v>4.9465624999999989</v>
      </c>
      <c r="T40" s="137">
        <f>'Production Timings'!$D$12</f>
        <v>0.48566249999999983</v>
      </c>
      <c r="U40" s="138">
        <f>'Production Timings'!$D$6</f>
        <v>0.37773749999999989</v>
      </c>
      <c r="V40" s="412">
        <f>'Production Timings'!$D$10</f>
        <v>0.11991666666666663</v>
      </c>
      <c r="W40" s="14"/>
      <c r="X40" s="416">
        <f t="shared" ref="X40:X45" si="23">(X$4*W40)</f>
        <v>0</v>
      </c>
      <c r="Y40" s="416">
        <f t="shared" ref="Y40:Y45" si="24">(Y$4*W40)</f>
        <v>0</v>
      </c>
      <c r="Z40" s="416">
        <f t="shared" si="22"/>
        <v>0</v>
      </c>
      <c r="AA40" s="592">
        <f t="shared" si="12"/>
        <v>5.9298791666666659</v>
      </c>
      <c r="AB40" s="501">
        <v>1.25</v>
      </c>
      <c r="AC40" s="435">
        <v>1.5</v>
      </c>
      <c r="AD40" s="436">
        <v>1.75</v>
      </c>
      <c r="AE40" s="502">
        <f t="shared" si="18"/>
        <v>7.4123489583333324</v>
      </c>
      <c r="AF40" s="437">
        <f t="shared" si="13"/>
        <v>8.8948187499999989</v>
      </c>
      <c r="AG40" s="438">
        <f t="shared" si="14"/>
        <v>10.377288541666665</v>
      </c>
    </row>
    <row r="41" spans="1:33" x14ac:dyDescent="0.3">
      <c r="A41" s="14"/>
      <c r="B41" s="149">
        <v>24</v>
      </c>
      <c r="C41" s="527">
        <v>1</v>
      </c>
      <c r="D41" s="149">
        <v>8000</v>
      </c>
      <c r="E41" s="165">
        <f t="shared" si="0"/>
        <v>24</v>
      </c>
      <c r="F41" s="165">
        <f t="shared" si="1"/>
        <v>24</v>
      </c>
      <c r="G41" s="529">
        <v>750</v>
      </c>
      <c r="H41" s="165">
        <f t="shared" si="2"/>
        <v>10.666666666666666</v>
      </c>
      <c r="I41" s="149">
        <v>10</v>
      </c>
      <c r="J41" s="14">
        <f t="shared" si="3"/>
        <v>12</v>
      </c>
      <c r="K41" s="149">
        <v>5</v>
      </c>
      <c r="L41" s="14">
        <f t="shared" si="4"/>
        <v>20.040000000000003</v>
      </c>
      <c r="M41" s="149">
        <v>5</v>
      </c>
      <c r="N41" s="149">
        <f t="shared" si="5"/>
        <v>9.9600000000000009</v>
      </c>
      <c r="O41" s="14">
        <f t="shared" si="6"/>
        <v>12</v>
      </c>
      <c r="P41" s="166">
        <f t="shared" si="7"/>
        <v>320</v>
      </c>
      <c r="Q41" s="166">
        <f t="shared" si="8"/>
        <v>5.333333333333333</v>
      </c>
      <c r="R41" s="542">
        <f>'Costs per Hr-Mn-Sc'!$F$8</f>
        <v>0.3597499999999999</v>
      </c>
      <c r="S41" s="417">
        <f t="shared" si="9"/>
        <v>4.796666666666666</v>
      </c>
      <c r="T41" s="137">
        <f>'Production Timings'!$D$12</f>
        <v>0.48566249999999983</v>
      </c>
      <c r="U41" s="138">
        <f>'Production Timings'!$D$6</f>
        <v>0.37773749999999989</v>
      </c>
      <c r="V41" s="412">
        <f>'Production Timings'!$D$10</f>
        <v>0.11991666666666663</v>
      </c>
      <c r="W41" s="14"/>
      <c r="X41" s="416">
        <f t="shared" si="23"/>
        <v>0</v>
      </c>
      <c r="Y41" s="416">
        <f t="shared" si="24"/>
        <v>0</v>
      </c>
      <c r="Z41" s="416">
        <f t="shared" si="22"/>
        <v>0</v>
      </c>
      <c r="AA41" s="592">
        <f t="shared" si="12"/>
        <v>5.779983333333333</v>
      </c>
      <c r="AB41" s="501">
        <v>1.25</v>
      </c>
      <c r="AC41" s="435">
        <v>1.5</v>
      </c>
      <c r="AD41" s="436">
        <v>1.75</v>
      </c>
      <c r="AE41" s="502">
        <f t="shared" si="18"/>
        <v>7.2249791666666665</v>
      </c>
      <c r="AF41" s="437">
        <f t="shared" si="13"/>
        <v>8.6699749999999991</v>
      </c>
      <c r="AG41" s="438">
        <f t="shared" si="14"/>
        <v>10.114970833333333</v>
      </c>
    </row>
    <row r="42" spans="1:33" x14ac:dyDescent="0.3">
      <c r="A42" s="14"/>
      <c r="B42" s="149">
        <v>48</v>
      </c>
      <c r="C42" s="527">
        <v>1</v>
      </c>
      <c r="D42" s="149">
        <v>8000</v>
      </c>
      <c r="E42" s="165">
        <f t="shared" si="0"/>
        <v>48</v>
      </c>
      <c r="F42" s="165">
        <f t="shared" si="1"/>
        <v>48</v>
      </c>
      <c r="G42" s="529">
        <v>750</v>
      </c>
      <c r="H42" s="165">
        <f t="shared" si="2"/>
        <v>10.666666666666666</v>
      </c>
      <c r="I42" s="149">
        <v>10</v>
      </c>
      <c r="J42" s="14">
        <f t="shared" si="3"/>
        <v>24</v>
      </c>
      <c r="K42" s="149">
        <v>5</v>
      </c>
      <c r="L42" s="14">
        <f t="shared" si="4"/>
        <v>40.080000000000005</v>
      </c>
      <c r="M42" s="149">
        <v>5</v>
      </c>
      <c r="N42" s="149">
        <f t="shared" si="5"/>
        <v>19.920000000000002</v>
      </c>
      <c r="O42" s="14">
        <f t="shared" si="6"/>
        <v>24</v>
      </c>
      <c r="P42" s="166">
        <f t="shared" si="7"/>
        <v>630</v>
      </c>
      <c r="Q42" s="166">
        <f t="shared" si="8"/>
        <v>10.5</v>
      </c>
      <c r="R42" s="542">
        <f>'Costs per Hr-Mn-Sc'!$F$8</f>
        <v>0.3597499999999999</v>
      </c>
      <c r="S42" s="417">
        <f t="shared" si="9"/>
        <v>4.7217187499999982</v>
      </c>
      <c r="T42" s="137">
        <f>'Production Timings'!$D$12</f>
        <v>0.48566249999999983</v>
      </c>
      <c r="U42" s="138">
        <f>'Production Timings'!$D$6</f>
        <v>0.37773749999999989</v>
      </c>
      <c r="V42" s="412">
        <f>'Production Timings'!$D$10</f>
        <v>0.11991666666666663</v>
      </c>
      <c r="W42" s="14"/>
      <c r="X42" s="416">
        <f t="shared" si="23"/>
        <v>0</v>
      </c>
      <c r="Y42" s="416">
        <f t="shared" si="24"/>
        <v>0</v>
      </c>
      <c r="Z42" s="416">
        <f t="shared" si="22"/>
        <v>0</v>
      </c>
      <c r="AA42" s="592">
        <f t="shared" si="12"/>
        <v>5.7050354166666652</v>
      </c>
      <c r="AB42" s="501">
        <v>1.25</v>
      </c>
      <c r="AC42" s="435">
        <v>1.5</v>
      </c>
      <c r="AD42" s="436">
        <v>1.75</v>
      </c>
      <c r="AE42" s="502">
        <f t="shared" si="18"/>
        <v>7.1312942708333313</v>
      </c>
      <c r="AF42" s="437">
        <f t="shared" si="13"/>
        <v>8.5575531249999983</v>
      </c>
      <c r="AG42" s="438">
        <f t="shared" si="14"/>
        <v>9.9838119791666635</v>
      </c>
    </row>
    <row r="43" spans="1:33" x14ac:dyDescent="0.3">
      <c r="A43" s="14"/>
      <c r="B43" s="14">
        <v>72</v>
      </c>
      <c r="C43" s="527">
        <v>1</v>
      </c>
      <c r="D43" s="149">
        <v>8000</v>
      </c>
      <c r="E43" s="165">
        <f>B43/C43</f>
        <v>72</v>
      </c>
      <c r="F43" s="165">
        <f>ROUNDUP(E43,0)</f>
        <v>72</v>
      </c>
      <c r="G43" s="529">
        <v>750</v>
      </c>
      <c r="H43" s="165">
        <f>D43/G43</f>
        <v>10.666666666666666</v>
      </c>
      <c r="I43" s="149">
        <v>10</v>
      </c>
      <c r="J43" s="14">
        <f>B43*0.5</f>
        <v>36</v>
      </c>
      <c r="K43" s="149">
        <v>5</v>
      </c>
      <c r="L43" s="14">
        <f>(K43*0.167)*F43</f>
        <v>60.120000000000005</v>
      </c>
      <c r="M43" s="149">
        <v>5</v>
      </c>
      <c r="N43" s="149">
        <f>(M43*E43)*0.083</f>
        <v>29.880000000000003</v>
      </c>
      <c r="O43" s="14">
        <f>(0.5*C43)*F43</f>
        <v>36</v>
      </c>
      <c r="P43" s="166">
        <f>(H43*F43)+(I43+J43+L43+N43+O43)</f>
        <v>940</v>
      </c>
      <c r="Q43" s="166">
        <f>P43/60</f>
        <v>15.666666666666666</v>
      </c>
      <c r="R43" s="542">
        <f>'Costs per Hr-Mn-Sc'!$F$8</f>
        <v>0.3597499999999999</v>
      </c>
      <c r="S43" s="417">
        <f>(R43*P43)/B43</f>
        <v>4.6967361111111101</v>
      </c>
      <c r="T43" s="137">
        <f>'Production Timings'!$D$12</f>
        <v>0.48566249999999983</v>
      </c>
      <c r="U43" s="138">
        <f>'Production Timings'!$D$6</f>
        <v>0.37773749999999989</v>
      </c>
      <c r="V43" s="412">
        <f>'Production Timings'!$D$10</f>
        <v>0.11991666666666663</v>
      </c>
      <c r="W43" s="14"/>
      <c r="X43" s="416">
        <f t="shared" si="23"/>
        <v>0</v>
      </c>
      <c r="Y43" s="416">
        <f t="shared" si="24"/>
        <v>0</v>
      </c>
      <c r="Z43" s="416">
        <f t="shared" si="22"/>
        <v>0</v>
      </c>
      <c r="AA43" s="592">
        <f>SUM(S43:V43)+Y43</f>
        <v>5.6800527777777772</v>
      </c>
      <c r="AB43" s="501">
        <v>1.25</v>
      </c>
      <c r="AC43" s="435">
        <v>1.5</v>
      </c>
      <c r="AD43" s="436">
        <v>1.75</v>
      </c>
      <c r="AE43" s="502">
        <f t="shared" si="18"/>
        <v>7.1000659722222217</v>
      </c>
      <c r="AF43" s="437">
        <f t="shared" si="13"/>
        <v>8.5200791666666653</v>
      </c>
      <c r="AG43" s="438">
        <f t="shared" si="14"/>
        <v>9.9400923611111107</v>
      </c>
    </row>
    <row r="44" spans="1:33" x14ac:dyDescent="0.3">
      <c r="A44" s="14"/>
      <c r="B44" s="14">
        <v>144</v>
      </c>
      <c r="C44" s="527">
        <v>1</v>
      </c>
      <c r="D44" s="149">
        <v>8000</v>
      </c>
      <c r="E44" s="165">
        <f t="shared" si="0"/>
        <v>144</v>
      </c>
      <c r="F44" s="165">
        <f t="shared" si="1"/>
        <v>144</v>
      </c>
      <c r="G44" s="529">
        <v>750</v>
      </c>
      <c r="H44" s="165">
        <f t="shared" si="2"/>
        <v>10.666666666666666</v>
      </c>
      <c r="I44" s="149">
        <v>10</v>
      </c>
      <c r="J44" s="14">
        <f t="shared" si="3"/>
        <v>72</v>
      </c>
      <c r="K44" s="149">
        <v>5</v>
      </c>
      <c r="L44" s="14">
        <f t="shared" si="4"/>
        <v>120.24000000000001</v>
      </c>
      <c r="M44" s="149">
        <v>5</v>
      </c>
      <c r="N44" s="149">
        <f t="shared" si="5"/>
        <v>59.760000000000005</v>
      </c>
      <c r="O44" s="14">
        <f t="shared" si="6"/>
        <v>72</v>
      </c>
      <c r="P44" s="166">
        <f t="shared" si="7"/>
        <v>1870</v>
      </c>
      <c r="Q44" s="166">
        <f t="shared" si="8"/>
        <v>31.166666666666668</v>
      </c>
      <c r="R44" s="542">
        <f>'Costs per Hr-Mn-Sc'!$F$8</f>
        <v>0.3597499999999999</v>
      </c>
      <c r="S44" s="417">
        <f t="shared" si="9"/>
        <v>4.6717534722222211</v>
      </c>
      <c r="T44" s="137">
        <f>'Production Timings'!$D$12</f>
        <v>0.48566249999999983</v>
      </c>
      <c r="U44" s="138">
        <f>'Production Timings'!$D$6</f>
        <v>0.37773749999999989</v>
      </c>
      <c r="V44" s="412">
        <f>'Production Timings'!$D$10</f>
        <v>0.11991666666666663</v>
      </c>
      <c r="W44" s="14"/>
      <c r="X44" s="416">
        <f t="shared" si="23"/>
        <v>0</v>
      </c>
      <c r="Y44" s="416">
        <f t="shared" si="24"/>
        <v>0</v>
      </c>
      <c r="Z44" s="416">
        <f t="shared" si="22"/>
        <v>0</v>
      </c>
      <c r="AA44" s="592">
        <f t="shared" si="12"/>
        <v>5.6550701388888882</v>
      </c>
      <c r="AB44" s="501">
        <v>1.25</v>
      </c>
      <c r="AC44" s="435">
        <v>1.5</v>
      </c>
      <c r="AD44" s="436">
        <v>1.75</v>
      </c>
      <c r="AE44" s="502">
        <f t="shared" si="18"/>
        <v>7.0688376736111103</v>
      </c>
      <c r="AF44" s="437">
        <f t="shared" si="13"/>
        <v>8.4826052083333323</v>
      </c>
      <c r="AG44" s="438">
        <f t="shared" si="14"/>
        <v>9.8963727430555544</v>
      </c>
    </row>
    <row r="45" spans="1:33" x14ac:dyDescent="0.3">
      <c r="A45" s="14"/>
      <c r="B45" s="14">
        <v>288</v>
      </c>
      <c r="C45" s="527">
        <v>1</v>
      </c>
      <c r="D45" s="149">
        <v>8000</v>
      </c>
      <c r="E45" s="165">
        <f>B45/C45</f>
        <v>288</v>
      </c>
      <c r="F45" s="165">
        <f>ROUNDUP(E45,0)</f>
        <v>288</v>
      </c>
      <c r="G45" s="529">
        <v>750</v>
      </c>
      <c r="H45" s="165">
        <f>D45/G45</f>
        <v>10.666666666666666</v>
      </c>
      <c r="I45" s="149">
        <v>10</v>
      </c>
      <c r="J45" s="14">
        <f>B45*0.5</f>
        <v>144</v>
      </c>
      <c r="K45" s="149">
        <v>5</v>
      </c>
      <c r="L45" s="14">
        <f>(K45*0.167)*F45</f>
        <v>240.48000000000002</v>
      </c>
      <c r="M45" s="149">
        <v>5</v>
      </c>
      <c r="N45" s="149">
        <f>(M45*E45)*0.083</f>
        <v>119.52000000000001</v>
      </c>
      <c r="O45" s="14">
        <f>(0.5*C45)*F45</f>
        <v>144</v>
      </c>
      <c r="P45" s="166">
        <f>(H45*F45)+(I45+J45+L45+N45+O45)</f>
        <v>3730</v>
      </c>
      <c r="Q45" s="166">
        <f>P45/60</f>
        <v>62.166666666666664</v>
      </c>
      <c r="R45" s="542">
        <f>'Costs per Hr-Mn-Sc'!$F$8</f>
        <v>0.3597499999999999</v>
      </c>
      <c r="S45" s="417">
        <f>(R45*P45)/B45</f>
        <v>4.6592621527777762</v>
      </c>
      <c r="T45" s="137">
        <f>'Production Timings'!$D$12</f>
        <v>0.48566249999999983</v>
      </c>
      <c r="U45" s="138">
        <f>'Production Timings'!$D$6</f>
        <v>0.37773749999999989</v>
      </c>
      <c r="V45" s="412">
        <f>'Production Timings'!$D$10</f>
        <v>0.11991666666666663</v>
      </c>
      <c r="W45" s="14"/>
      <c r="X45" s="416">
        <f t="shared" si="23"/>
        <v>0</v>
      </c>
      <c r="Y45" s="416">
        <f t="shared" si="24"/>
        <v>0</v>
      </c>
      <c r="Z45" s="416">
        <f t="shared" si="22"/>
        <v>0</v>
      </c>
      <c r="AA45" s="592">
        <f>SUM(S45:V45)+Y45</f>
        <v>5.6425788194444433</v>
      </c>
      <c r="AB45" s="501">
        <v>1.25</v>
      </c>
      <c r="AC45" s="435">
        <v>1.5</v>
      </c>
      <c r="AD45" s="436">
        <v>1.75</v>
      </c>
      <c r="AE45" s="502">
        <f>AA45*AB45</f>
        <v>7.0532235243055545</v>
      </c>
      <c r="AF45" s="437">
        <f>AA45*AC45</f>
        <v>8.463868229166664</v>
      </c>
      <c r="AG45" s="438">
        <f>AA45*AD45</f>
        <v>9.8745129340277753</v>
      </c>
    </row>
    <row r="46" spans="1:33" x14ac:dyDescent="0.3">
      <c r="A46" s="167"/>
      <c r="B46" s="422">
        <v>1</v>
      </c>
      <c r="C46" s="525">
        <v>1</v>
      </c>
      <c r="D46" s="422">
        <v>10000</v>
      </c>
      <c r="E46" s="424">
        <f t="shared" si="0"/>
        <v>1</v>
      </c>
      <c r="F46" s="424">
        <f t="shared" si="1"/>
        <v>1</v>
      </c>
      <c r="G46" s="528">
        <v>750</v>
      </c>
      <c r="H46" s="424">
        <f t="shared" si="2"/>
        <v>13.333333333333334</v>
      </c>
      <c r="I46" s="422">
        <v>10</v>
      </c>
      <c r="J46" s="422">
        <f t="shared" si="3"/>
        <v>0.5</v>
      </c>
      <c r="K46" s="422">
        <v>5</v>
      </c>
      <c r="L46" s="422">
        <f t="shared" si="4"/>
        <v>0.83500000000000008</v>
      </c>
      <c r="M46" s="422">
        <v>5</v>
      </c>
      <c r="N46" s="422">
        <f t="shared" si="5"/>
        <v>0.41500000000000004</v>
      </c>
      <c r="O46" s="422">
        <f t="shared" si="6"/>
        <v>0.5</v>
      </c>
      <c r="P46" s="426">
        <f t="shared" si="7"/>
        <v>25.583333333333336</v>
      </c>
      <c r="Q46" s="426">
        <f t="shared" si="8"/>
        <v>0.42638888888888893</v>
      </c>
      <c r="R46" s="544">
        <f>'Costs per Hr-Mn-Sc'!$F$8</f>
        <v>0.3597499999999999</v>
      </c>
      <c r="S46" s="427">
        <f t="shared" si="9"/>
        <v>9.2036041666666648</v>
      </c>
      <c r="T46" s="428">
        <f>'Production Timings'!$D$12</f>
        <v>0.48566249999999983</v>
      </c>
      <c r="U46" s="429">
        <f>'Production Timings'!$D$6</f>
        <v>0.37773749999999989</v>
      </c>
      <c r="V46" s="422">
        <f>'Production Timings'!$D$10</f>
        <v>0.11991666666666663</v>
      </c>
      <c r="W46" s="422"/>
      <c r="X46" s="422">
        <f>(X$4*W46)</f>
        <v>0</v>
      </c>
      <c r="Y46" s="422">
        <f>(Y$4*W46)</f>
        <v>0</v>
      </c>
      <c r="Z46" s="422">
        <f>W46*X46+Y46</f>
        <v>0</v>
      </c>
      <c r="AA46" s="430">
        <f t="shared" si="12"/>
        <v>10.186920833333332</v>
      </c>
      <c r="AB46" s="431">
        <v>1.25</v>
      </c>
      <c r="AC46" s="431">
        <v>1.5</v>
      </c>
      <c r="AD46" s="432">
        <v>1.75</v>
      </c>
      <c r="AE46" s="433">
        <f t="shared" si="18"/>
        <v>12.733651041666665</v>
      </c>
      <c r="AF46" s="434">
        <f t="shared" si="13"/>
        <v>15.280381249999998</v>
      </c>
      <c r="AG46" s="434">
        <f t="shared" si="14"/>
        <v>17.827111458333331</v>
      </c>
    </row>
    <row r="47" spans="1:33" x14ac:dyDescent="0.3">
      <c r="A47" s="167"/>
      <c r="B47" s="416">
        <v>2</v>
      </c>
      <c r="C47" s="526">
        <v>1</v>
      </c>
      <c r="D47" s="149">
        <v>10000</v>
      </c>
      <c r="E47" s="165">
        <f>B47/C47</f>
        <v>2</v>
      </c>
      <c r="F47" s="165">
        <f>ROUNDUP(E47,0)</f>
        <v>2</v>
      </c>
      <c r="G47" s="529">
        <v>750</v>
      </c>
      <c r="H47" s="165">
        <f>D47/G47</f>
        <v>13.333333333333334</v>
      </c>
      <c r="I47" s="149">
        <v>10</v>
      </c>
      <c r="J47" s="14">
        <f>B47*0.5</f>
        <v>1</v>
      </c>
      <c r="K47" s="149">
        <v>5</v>
      </c>
      <c r="L47" s="14">
        <f>(K47*0.167)*F47</f>
        <v>1.6700000000000002</v>
      </c>
      <c r="M47" s="149">
        <v>5</v>
      </c>
      <c r="N47" s="149">
        <f>(M47*E47)*0.083</f>
        <v>0.83000000000000007</v>
      </c>
      <c r="O47" s="14">
        <f>(0.5*C47)*F47</f>
        <v>1</v>
      </c>
      <c r="P47" s="166">
        <f>(H47*F47)+(I47+J47+L47+N47+O47)</f>
        <v>41.166666666666671</v>
      </c>
      <c r="Q47" s="166">
        <f>P47/60</f>
        <v>0.68611111111111123</v>
      </c>
      <c r="R47" s="542">
        <f>'Costs per Hr-Mn-Sc'!$F$8</f>
        <v>0.3597499999999999</v>
      </c>
      <c r="S47" s="417">
        <f>(R47*P47)/B47</f>
        <v>7.4048541666666656</v>
      </c>
      <c r="T47" s="137">
        <f>'Production Timings'!$D$12</f>
        <v>0.48566249999999983</v>
      </c>
      <c r="U47" s="138">
        <f>'Production Timings'!$D$6</f>
        <v>0.37773749999999989</v>
      </c>
      <c r="V47" s="412">
        <f>'Production Timings'!$D$10</f>
        <v>0.11991666666666663</v>
      </c>
      <c r="W47" s="14"/>
      <c r="X47" s="416">
        <f>(X$4*W47)</f>
        <v>0</v>
      </c>
      <c r="Y47" s="416">
        <f>(Y$4*W47)</f>
        <v>0</v>
      </c>
      <c r="Z47" s="416">
        <f>W47*X47+Y47</f>
        <v>0</v>
      </c>
      <c r="AA47" s="592">
        <f>SUM(S47:V47)+Y47</f>
        <v>8.3881708333333318</v>
      </c>
      <c r="AB47" s="501">
        <v>1.25</v>
      </c>
      <c r="AC47" s="435">
        <v>1.5</v>
      </c>
      <c r="AD47" s="436">
        <v>1.75</v>
      </c>
      <c r="AE47" s="502">
        <f>AA47*AB47</f>
        <v>10.485213541666665</v>
      </c>
      <c r="AF47" s="437">
        <f>AA47*AC47</f>
        <v>12.582256249999997</v>
      </c>
      <c r="AG47" s="438">
        <f>AA47*AD47</f>
        <v>14.67929895833333</v>
      </c>
    </row>
    <row r="48" spans="1:33" x14ac:dyDescent="0.3">
      <c r="A48" s="14"/>
      <c r="B48" s="149">
        <v>6</v>
      </c>
      <c r="C48" s="527">
        <v>1</v>
      </c>
      <c r="D48" s="149">
        <v>10000</v>
      </c>
      <c r="E48" s="165">
        <f t="shared" si="0"/>
        <v>6</v>
      </c>
      <c r="F48" s="165">
        <f t="shared" si="1"/>
        <v>6</v>
      </c>
      <c r="G48" s="529">
        <v>750</v>
      </c>
      <c r="H48" s="165">
        <f t="shared" si="2"/>
        <v>13.333333333333334</v>
      </c>
      <c r="I48" s="149">
        <v>10</v>
      </c>
      <c r="J48" s="14">
        <f t="shared" si="3"/>
        <v>3</v>
      </c>
      <c r="K48" s="149">
        <v>5</v>
      </c>
      <c r="L48" s="14">
        <f t="shared" si="4"/>
        <v>5.0100000000000007</v>
      </c>
      <c r="M48" s="149">
        <v>5</v>
      </c>
      <c r="N48" s="149">
        <f t="shared" si="5"/>
        <v>2.4900000000000002</v>
      </c>
      <c r="O48" s="14">
        <f t="shared" si="6"/>
        <v>3</v>
      </c>
      <c r="P48" s="166">
        <f t="shared" si="7"/>
        <v>103.5</v>
      </c>
      <c r="Q48" s="166">
        <f t="shared" si="8"/>
        <v>1.7250000000000001</v>
      </c>
      <c r="R48" s="542">
        <f>'Costs per Hr-Mn-Sc'!$F$8</f>
        <v>0.3597499999999999</v>
      </c>
      <c r="S48" s="417">
        <f t="shared" si="9"/>
        <v>6.2056874999999989</v>
      </c>
      <c r="T48" s="137">
        <f>'Production Timings'!$D$12</f>
        <v>0.48566249999999983</v>
      </c>
      <c r="U48" s="138">
        <f>'Production Timings'!$D$6</f>
        <v>0.37773749999999989</v>
      </c>
      <c r="V48" s="412">
        <f>'Production Timings'!$D$10</f>
        <v>0.11991666666666663</v>
      </c>
      <c r="W48" s="14"/>
      <c r="X48" s="416">
        <f>(X$4*W48)</f>
        <v>0</v>
      </c>
      <c r="Y48" s="416">
        <f>(Y$4*W48)</f>
        <v>0</v>
      </c>
      <c r="Z48" s="416">
        <f t="shared" ref="Z48:Z54" si="25">W48*X48+Y48</f>
        <v>0</v>
      </c>
      <c r="AA48" s="592">
        <f t="shared" si="12"/>
        <v>7.189004166666666</v>
      </c>
      <c r="AB48" s="501">
        <v>1.25</v>
      </c>
      <c r="AC48" s="435">
        <v>1.5</v>
      </c>
      <c r="AD48" s="436">
        <v>1.75</v>
      </c>
      <c r="AE48" s="502">
        <f t="shared" si="18"/>
        <v>8.9862552083333327</v>
      </c>
      <c r="AF48" s="437">
        <f t="shared" si="13"/>
        <v>10.783506249999999</v>
      </c>
      <c r="AG48" s="438">
        <f t="shared" si="14"/>
        <v>12.580757291666666</v>
      </c>
    </row>
    <row r="49" spans="1:33" x14ac:dyDescent="0.3">
      <c r="A49" s="14"/>
      <c r="B49" s="149">
        <v>12</v>
      </c>
      <c r="C49" s="527">
        <v>1</v>
      </c>
      <c r="D49" s="149">
        <v>10000</v>
      </c>
      <c r="E49" s="165">
        <f t="shared" si="0"/>
        <v>12</v>
      </c>
      <c r="F49" s="165">
        <f t="shared" si="1"/>
        <v>12</v>
      </c>
      <c r="G49" s="529">
        <v>750</v>
      </c>
      <c r="H49" s="165">
        <f t="shared" si="2"/>
        <v>13.333333333333334</v>
      </c>
      <c r="I49" s="149">
        <v>10</v>
      </c>
      <c r="J49" s="14">
        <f t="shared" si="3"/>
        <v>6</v>
      </c>
      <c r="K49" s="149">
        <v>5</v>
      </c>
      <c r="L49" s="14">
        <f t="shared" si="4"/>
        <v>10.020000000000001</v>
      </c>
      <c r="M49" s="149">
        <v>5</v>
      </c>
      <c r="N49" s="149">
        <f t="shared" si="5"/>
        <v>4.9800000000000004</v>
      </c>
      <c r="O49" s="14">
        <f t="shared" si="6"/>
        <v>6</v>
      </c>
      <c r="P49" s="166">
        <f t="shared" si="7"/>
        <v>197</v>
      </c>
      <c r="Q49" s="166">
        <f t="shared" si="8"/>
        <v>3.2833333333333332</v>
      </c>
      <c r="R49" s="542">
        <f>'Costs per Hr-Mn-Sc'!$F$8</f>
        <v>0.3597499999999999</v>
      </c>
      <c r="S49" s="417">
        <f t="shared" si="9"/>
        <v>5.9058958333333322</v>
      </c>
      <c r="T49" s="137">
        <f>'Production Timings'!$D$12</f>
        <v>0.48566249999999983</v>
      </c>
      <c r="U49" s="138">
        <f>'Production Timings'!$D$6</f>
        <v>0.37773749999999989</v>
      </c>
      <c r="V49" s="412">
        <f>'Production Timings'!$D$10</f>
        <v>0.11991666666666663</v>
      </c>
      <c r="W49" s="14"/>
      <c r="X49" s="416">
        <f t="shared" ref="X49:X54" si="26">(X$4*W49)</f>
        <v>0</v>
      </c>
      <c r="Y49" s="416">
        <f t="shared" ref="Y49:Y54" si="27">(Y$4*W49)</f>
        <v>0</v>
      </c>
      <c r="Z49" s="416">
        <f t="shared" si="25"/>
        <v>0</v>
      </c>
      <c r="AA49" s="592">
        <f t="shared" si="12"/>
        <v>6.8892124999999993</v>
      </c>
      <c r="AB49" s="501">
        <v>1.25</v>
      </c>
      <c r="AC49" s="435">
        <v>1.5</v>
      </c>
      <c r="AD49" s="436">
        <v>1.75</v>
      </c>
      <c r="AE49" s="502">
        <f t="shared" si="18"/>
        <v>8.6115156249999991</v>
      </c>
      <c r="AF49" s="437">
        <f t="shared" si="13"/>
        <v>10.333818749999999</v>
      </c>
      <c r="AG49" s="438">
        <f t="shared" si="14"/>
        <v>12.056121874999999</v>
      </c>
    </row>
    <row r="50" spans="1:33" x14ac:dyDescent="0.3">
      <c r="A50" s="14"/>
      <c r="B50" s="149">
        <v>24</v>
      </c>
      <c r="C50" s="527">
        <v>1</v>
      </c>
      <c r="D50" s="149">
        <v>10000</v>
      </c>
      <c r="E50" s="165">
        <f t="shared" si="0"/>
        <v>24</v>
      </c>
      <c r="F50" s="165">
        <f t="shared" si="1"/>
        <v>24</v>
      </c>
      <c r="G50" s="529">
        <v>750</v>
      </c>
      <c r="H50" s="165">
        <f t="shared" si="2"/>
        <v>13.333333333333334</v>
      </c>
      <c r="I50" s="149">
        <v>10</v>
      </c>
      <c r="J50" s="14">
        <f t="shared" si="3"/>
        <v>12</v>
      </c>
      <c r="K50" s="149">
        <v>5</v>
      </c>
      <c r="L50" s="14">
        <f t="shared" si="4"/>
        <v>20.040000000000003</v>
      </c>
      <c r="M50" s="149">
        <v>5</v>
      </c>
      <c r="N50" s="149">
        <f t="shared" si="5"/>
        <v>9.9600000000000009</v>
      </c>
      <c r="O50" s="14">
        <f t="shared" si="6"/>
        <v>12</v>
      </c>
      <c r="P50" s="166">
        <f t="shared" si="7"/>
        <v>384</v>
      </c>
      <c r="Q50" s="166">
        <f t="shared" si="8"/>
        <v>6.4</v>
      </c>
      <c r="R50" s="542">
        <f>'Costs per Hr-Mn-Sc'!$F$8</f>
        <v>0.3597499999999999</v>
      </c>
      <c r="S50" s="417">
        <f t="shared" si="9"/>
        <v>5.7559999999999976</v>
      </c>
      <c r="T50" s="137">
        <f>'Production Timings'!$D$12</f>
        <v>0.48566249999999983</v>
      </c>
      <c r="U50" s="138">
        <f>'Production Timings'!$D$6</f>
        <v>0.37773749999999989</v>
      </c>
      <c r="V50" s="412">
        <f>'Production Timings'!$D$10</f>
        <v>0.11991666666666663</v>
      </c>
      <c r="W50" s="14"/>
      <c r="X50" s="416">
        <f t="shared" si="26"/>
        <v>0</v>
      </c>
      <c r="Y50" s="416">
        <f t="shared" si="27"/>
        <v>0</v>
      </c>
      <c r="Z50" s="416">
        <f t="shared" si="25"/>
        <v>0</v>
      </c>
      <c r="AA50" s="592">
        <f t="shared" si="12"/>
        <v>6.7393166666666646</v>
      </c>
      <c r="AB50" s="501">
        <v>1.25</v>
      </c>
      <c r="AC50" s="435">
        <v>1.5</v>
      </c>
      <c r="AD50" s="436">
        <v>1.75</v>
      </c>
      <c r="AE50" s="502">
        <f t="shared" si="18"/>
        <v>8.4241458333333306</v>
      </c>
      <c r="AF50" s="437">
        <f t="shared" si="13"/>
        <v>10.108974999999997</v>
      </c>
      <c r="AG50" s="438">
        <f t="shared" si="14"/>
        <v>11.793804166666662</v>
      </c>
    </row>
    <row r="51" spans="1:33" x14ac:dyDescent="0.3">
      <c r="A51" s="14"/>
      <c r="B51" s="149">
        <v>48</v>
      </c>
      <c r="C51" s="527">
        <v>1</v>
      </c>
      <c r="D51" s="149">
        <v>10000</v>
      </c>
      <c r="E51" s="165">
        <f t="shared" si="0"/>
        <v>48</v>
      </c>
      <c r="F51" s="165">
        <f t="shared" si="1"/>
        <v>48</v>
      </c>
      <c r="G51" s="529">
        <v>750</v>
      </c>
      <c r="H51" s="165">
        <f t="shared" si="2"/>
        <v>13.333333333333334</v>
      </c>
      <c r="I51" s="149">
        <v>10</v>
      </c>
      <c r="J51" s="14">
        <f t="shared" si="3"/>
        <v>24</v>
      </c>
      <c r="K51" s="149">
        <v>5</v>
      </c>
      <c r="L51" s="14">
        <f t="shared" si="4"/>
        <v>40.080000000000005</v>
      </c>
      <c r="M51" s="149">
        <v>5</v>
      </c>
      <c r="N51" s="149">
        <f t="shared" si="5"/>
        <v>19.920000000000002</v>
      </c>
      <c r="O51" s="14">
        <f t="shared" si="6"/>
        <v>24</v>
      </c>
      <c r="P51" s="166">
        <f t="shared" si="7"/>
        <v>758</v>
      </c>
      <c r="Q51" s="166">
        <f t="shared" si="8"/>
        <v>12.633333333333333</v>
      </c>
      <c r="R51" s="542">
        <f>'Costs per Hr-Mn-Sc'!$F$8</f>
        <v>0.3597499999999999</v>
      </c>
      <c r="S51" s="417">
        <f t="shared" si="9"/>
        <v>5.6810520833333316</v>
      </c>
      <c r="T51" s="137">
        <f>'Production Timings'!$D$12</f>
        <v>0.48566249999999983</v>
      </c>
      <c r="U51" s="138">
        <f>'Production Timings'!$D$6</f>
        <v>0.37773749999999989</v>
      </c>
      <c r="V51" s="412">
        <f>'Production Timings'!$D$10</f>
        <v>0.11991666666666663</v>
      </c>
      <c r="W51" s="14"/>
      <c r="X51" s="416">
        <f t="shared" si="26"/>
        <v>0</v>
      </c>
      <c r="Y51" s="416">
        <f t="shared" si="27"/>
        <v>0</v>
      </c>
      <c r="Z51" s="416">
        <f t="shared" si="25"/>
        <v>0</v>
      </c>
      <c r="AA51" s="592">
        <f t="shared" si="12"/>
        <v>6.6643687499999986</v>
      </c>
      <c r="AB51" s="501">
        <v>1.25</v>
      </c>
      <c r="AC51" s="435">
        <v>1.5</v>
      </c>
      <c r="AD51" s="436">
        <v>1.75</v>
      </c>
      <c r="AE51" s="502">
        <f t="shared" si="18"/>
        <v>8.3304609374999981</v>
      </c>
      <c r="AF51" s="437">
        <f t="shared" si="13"/>
        <v>9.9965531249999984</v>
      </c>
      <c r="AG51" s="438">
        <f t="shared" si="14"/>
        <v>11.662645312499997</v>
      </c>
    </row>
    <row r="52" spans="1:33" x14ac:dyDescent="0.3">
      <c r="A52" s="14"/>
      <c r="B52" s="14">
        <v>72</v>
      </c>
      <c r="C52" s="527">
        <v>1</v>
      </c>
      <c r="D52" s="149">
        <v>10000</v>
      </c>
      <c r="E52" s="165">
        <f>B52/C52</f>
        <v>72</v>
      </c>
      <c r="F52" s="165">
        <f>ROUNDUP(E52,0)</f>
        <v>72</v>
      </c>
      <c r="G52" s="529">
        <v>750</v>
      </c>
      <c r="H52" s="165">
        <f>D52/G52</f>
        <v>13.333333333333334</v>
      </c>
      <c r="I52" s="149">
        <v>10</v>
      </c>
      <c r="J52" s="14">
        <f>B52*0.5</f>
        <v>36</v>
      </c>
      <c r="K52" s="149">
        <v>5</v>
      </c>
      <c r="L52" s="14">
        <f>(K52*0.167)*F52</f>
        <v>60.120000000000005</v>
      </c>
      <c r="M52" s="149">
        <v>5</v>
      </c>
      <c r="N52" s="149">
        <f>(M52*E52)*0.083</f>
        <v>29.880000000000003</v>
      </c>
      <c r="O52" s="14">
        <f>(0.5*C52)*F52</f>
        <v>36</v>
      </c>
      <c r="P52" s="166">
        <f>(H52*F52)+(I52+J52+L52+N52+O52)</f>
        <v>1132</v>
      </c>
      <c r="Q52" s="166">
        <f>P52/60</f>
        <v>18.866666666666667</v>
      </c>
      <c r="R52" s="542">
        <f>'Costs per Hr-Mn-Sc'!$F$8</f>
        <v>0.3597499999999999</v>
      </c>
      <c r="S52" s="417">
        <f>(R52*P52)/B52</f>
        <v>5.6560694444444435</v>
      </c>
      <c r="T52" s="137">
        <f>'Production Timings'!$D$12</f>
        <v>0.48566249999999983</v>
      </c>
      <c r="U52" s="138">
        <f>'Production Timings'!$D$6</f>
        <v>0.37773749999999989</v>
      </c>
      <c r="V52" s="412">
        <f>'Production Timings'!$D$10</f>
        <v>0.11991666666666663</v>
      </c>
      <c r="W52" s="14"/>
      <c r="X52" s="416">
        <f t="shared" si="26"/>
        <v>0</v>
      </c>
      <c r="Y52" s="416">
        <f t="shared" si="27"/>
        <v>0</v>
      </c>
      <c r="Z52" s="416">
        <f t="shared" si="25"/>
        <v>0</v>
      </c>
      <c r="AA52" s="592">
        <f>SUM(S52:V52)+Y52</f>
        <v>6.6393861111111105</v>
      </c>
      <c r="AB52" s="501">
        <v>1.25</v>
      </c>
      <c r="AC52" s="435">
        <v>1.5</v>
      </c>
      <c r="AD52" s="436">
        <v>1.75</v>
      </c>
      <c r="AE52" s="502">
        <f t="shared" si="18"/>
        <v>8.2992326388888884</v>
      </c>
      <c r="AF52" s="437">
        <f t="shared" si="13"/>
        <v>9.9590791666666654</v>
      </c>
      <c r="AG52" s="438">
        <f t="shared" si="14"/>
        <v>11.618925694444444</v>
      </c>
    </row>
    <row r="53" spans="1:33" x14ac:dyDescent="0.3">
      <c r="A53" s="14"/>
      <c r="B53" s="14">
        <v>144</v>
      </c>
      <c r="C53" s="527">
        <v>1</v>
      </c>
      <c r="D53" s="149">
        <v>10000</v>
      </c>
      <c r="E53" s="165">
        <f t="shared" si="0"/>
        <v>144</v>
      </c>
      <c r="F53" s="165">
        <f t="shared" si="1"/>
        <v>144</v>
      </c>
      <c r="G53" s="529">
        <v>750</v>
      </c>
      <c r="H53" s="165">
        <f t="shared" si="2"/>
        <v>13.333333333333334</v>
      </c>
      <c r="I53" s="149">
        <v>10</v>
      </c>
      <c r="J53" s="14">
        <f t="shared" si="3"/>
        <v>72</v>
      </c>
      <c r="K53" s="149">
        <v>5</v>
      </c>
      <c r="L53" s="14">
        <f t="shared" si="4"/>
        <v>120.24000000000001</v>
      </c>
      <c r="M53" s="149">
        <v>5</v>
      </c>
      <c r="N53" s="149">
        <f t="shared" si="5"/>
        <v>59.760000000000005</v>
      </c>
      <c r="O53" s="14">
        <f t="shared" si="6"/>
        <v>72</v>
      </c>
      <c r="P53" s="166">
        <f t="shared" si="7"/>
        <v>2254</v>
      </c>
      <c r="Q53" s="166">
        <f t="shared" si="8"/>
        <v>37.56666666666667</v>
      </c>
      <c r="R53" s="542">
        <f>'Costs per Hr-Mn-Sc'!$F$8</f>
        <v>0.3597499999999999</v>
      </c>
      <c r="S53" s="417">
        <f t="shared" si="9"/>
        <v>5.6310868055555536</v>
      </c>
      <c r="T53" s="137">
        <f>'Production Timings'!$D$12</f>
        <v>0.48566249999999983</v>
      </c>
      <c r="U53" s="138">
        <f>'Production Timings'!$D$6</f>
        <v>0.37773749999999989</v>
      </c>
      <c r="V53" s="412">
        <f>'Production Timings'!$D$10</f>
        <v>0.11991666666666663</v>
      </c>
      <c r="W53" s="14"/>
      <c r="X53" s="416">
        <f t="shared" si="26"/>
        <v>0</v>
      </c>
      <c r="Y53" s="416">
        <f t="shared" si="27"/>
        <v>0</v>
      </c>
      <c r="Z53" s="416">
        <f t="shared" si="25"/>
        <v>0</v>
      </c>
      <c r="AA53" s="592">
        <f t="shared" si="12"/>
        <v>6.6144034722222207</v>
      </c>
      <c r="AB53" s="501">
        <v>1.25</v>
      </c>
      <c r="AC53" s="435">
        <v>1.5</v>
      </c>
      <c r="AD53" s="436">
        <v>1.75</v>
      </c>
      <c r="AE53" s="502">
        <f t="shared" si="18"/>
        <v>8.2680043402777752</v>
      </c>
      <c r="AF53" s="437">
        <f t="shared" si="13"/>
        <v>9.9216052083333306</v>
      </c>
      <c r="AG53" s="438">
        <f t="shared" si="14"/>
        <v>11.575206076388886</v>
      </c>
    </row>
    <row r="54" spans="1:33" x14ac:dyDescent="0.3">
      <c r="A54" s="14"/>
      <c r="B54" s="14">
        <v>288</v>
      </c>
      <c r="C54" s="527">
        <v>1</v>
      </c>
      <c r="D54" s="149">
        <v>10000</v>
      </c>
      <c r="E54" s="165">
        <f>B54/C54</f>
        <v>288</v>
      </c>
      <c r="F54" s="165">
        <f>ROUNDUP(E54,0)</f>
        <v>288</v>
      </c>
      <c r="G54" s="529">
        <v>750</v>
      </c>
      <c r="H54" s="165">
        <f>D54/G54</f>
        <v>13.333333333333334</v>
      </c>
      <c r="I54" s="149">
        <v>10</v>
      </c>
      <c r="J54" s="14">
        <f>B54*0.5</f>
        <v>144</v>
      </c>
      <c r="K54" s="149">
        <v>5</v>
      </c>
      <c r="L54" s="14">
        <f>(K54*0.167)*F54</f>
        <v>240.48000000000002</v>
      </c>
      <c r="M54" s="149">
        <v>5</v>
      </c>
      <c r="N54" s="149">
        <f>(M54*E54)*0.083</f>
        <v>119.52000000000001</v>
      </c>
      <c r="O54" s="14">
        <f>(0.5*C54)*F54</f>
        <v>144</v>
      </c>
      <c r="P54" s="166">
        <f>(H54*F54)+(I54+J54+L54+N54+O54)</f>
        <v>4498</v>
      </c>
      <c r="Q54" s="166">
        <f>P54/60</f>
        <v>74.966666666666669</v>
      </c>
      <c r="R54" s="542">
        <f>'Costs per Hr-Mn-Sc'!$F$8</f>
        <v>0.3597499999999999</v>
      </c>
      <c r="S54" s="417">
        <f>(R54*P54)/B54</f>
        <v>5.6185954861111096</v>
      </c>
      <c r="T54" s="137">
        <f>'Production Timings'!$D$12</f>
        <v>0.48566249999999983</v>
      </c>
      <c r="U54" s="138">
        <f>'Production Timings'!$D$6</f>
        <v>0.37773749999999989</v>
      </c>
      <c r="V54" s="412">
        <f>'Production Timings'!$D$10</f>
        <v>0.11991666666666663</v>
      </c>
      <c r="W54" s="14"/>
      <c r="X54" s="416">
        <f t="shared" si="26"/>
        <v>0</v>
      </c>
      <c r="Y54" s="416">
        <f t="shared" si="27"/>
        <v>0</v>
      </c>
      <c r="Z54" s="416">
        <f t="shared" si="25"/>
        <v>0</v>
      </c>
      <c r="AA54" s="592">
        <f>SUM(S54:V54)+Y54</f>
        <v>6.6019121527777767</v>
      </c>
      <c r="AB54" s="501">
        <v>1.25</v>
      </c>
      <c r="AC54" s="435">
        <v>1.5</v>
      </c>
      <c r="AD54" s="436">
        <v>1.75</v>
      </c>
      <c r="AE54" s="502">
        <f>AA54*AB54</f>
        <v>8.2523901909722213</v>
      </c>
      <c r="AF54" s="437">
        <f>AA54*AC54</f>
        <v>9.9028682291666641</v>
      </c>
      <c r="AG54" s="438">
        <f>AA54*AD54</f>
        <v>11.553346267361109</v>
      </c>
    </row>
    <row r="55" spans="1:33" x14ac:dyDescent="0.3">
      <c r="A55" s="167"/>
      <c r="B55" s="422">
        <v>1</v>
      </c>
      <c r="C55" s="525">
        <v>1</v>
      </c>
      <c r="D55" s="422">
        <v>12000</v>
      </c>
      <c r="E55" s="424">
        <f t="shared" si="0"/>
        <v>1</v>
      </c>
      <c r="F55" s="424">
        <f t="shared" si="1"/>
        <v>1</v>
      </c>
      <c r="G55" s="528">
        <v>750</v>
      </c>
      <c r="H55" s="424">
        <f t="shared" si="2"/>
        <v>16</v>
      </c>
      <c r="I55" s="422">
        <v>10</v>
      </c>
      <c r="J55" s="422">
        <f t="shared" si="3"/>
        <v>0.5</v>
      </c>
      <c r="K55" s="422">
        <v>5</v>
      </c>
      <c r="L55" s="422">
        <f t="shared" si="4"/>
        <v>0.83500000000000008</v>
      </c>
      <c r="M55" s="422">
        <v>5</v>
      </c>
      <c r="N55" s="422">
        <f t="shared" si="5"/>
        <v>0.41500000000000004</v>
      </c>
      <c r="O55" s="422">
        <f t="shared" si="6"/>
        <v>0.5</v>
      </c>
      <c r="P55" s="426">
        <f t="shared" si="7"/>
        <v>28.25</v>
      </c>
      <c r="Q55" s="426">
        <f t="shared" si="8"/>
        <v>0.47083333333333333</v>
      </c>
      <c r="R55" s="544">
        <f>'Costs per Hr-Mn-Sc'!$F$8</f>
        <v>0.3597499999999999</v>
      </c>
      <c r="S55" s="427">
        <f t="shared" si="9"/>
        <v>10.162937499999996</v>
      </c>
      <c r="T55" s="428">
        <f>'Production Timings'!$D$12</f>
        <v>0.48566249999999983</v>
      </c>
      <c r="U55" s="429">
        <f>'Production Timings'!$D$6</f>
        <v>0.37773749999999989</v>
      </c>
      <c r="V55" s="422">
        <f>'Production Timings'!$D$10</f>
        <v>0.11991666666666663</v>
      </c>
      <c r="W55" s="422"/>
      <c r="X55" s="422">
        <f>(X$4*W55)</f>
        <v>0</v>
      </c>
      <c r="Y55" s="422">
        <f>(Y$4*W55)</f>
        <v>0</v>
      </c>
      <c r="Z55" s="422">
        <f>W55*X55+Y55</f>
        <v>0</v>
      </c>
      <c r="AA55" s="430">
        <f t="shared" si="12"/>
        <v>11.146254166666663</v>
      </c>
      <c r="AB55" s="431">
        <v>1.25</v>
      </c>
      <c r="AC55" s="431">
        <v>1.5</v>
      </c>
      <c r="AD55" s="432">
        <v>1.75</v>
      </c>
      <c r="AE55" s="433">
        <f t="shared" si="18"/>
        <v>13.93281770833333</v>
      </c>
      <c r="AF55" s="434">
        <f t="shared" si="13"/>
        <v>16.719381249999994</v>
      </c>
      <c r="AG55" s="434">
        <f t="shared" si="14"/>
        <v>19.505944791666661</v>
      </c>
    </row>
    <row r="56" spans="1:33" x14ac:dyDescent="0.3">
      <c r="A56" s="167"/>
      <c r="B56" s="416">
        <v>2</v>
      </c>
      <c r="C56" s="526">
        <v>1</v>
      </c>
      <c r="D56" s="149">
        <v>12000</v>
      </c>
      <c r="E56" s="165">
        <f>B56/C56</f>
        <v>2</v>
      </c>
      <c r="F56" s="165">
        <f>ROUNDUP(E56,0)</f>
        <v>2</v>
      </c>
      <c r="G56" s="529">
        <v>750</v>
      </c>
      <c r="H56" s="165">
        <f>D56/G56</f>
        <v>16</v>
      </c>
      <c r="I56" s="149">
        <v>10</v>
      </c>
      <c r="J56" s="14">
        <f>B56*0.5</f>
        <v>1</v>
      </c>
      <c r="K56" s="149">
        <v>5</v>
      </c>
      <c r="L56" s="14">
        <f>(K56*0.167)*F56</f>
        <v>1.6700000000000002</v>
      </c>
      <c r="M56" s="149">
        <v>5</v>
      </c>
      <c r="N56" s="149">
        <f>(M56*E56)*0.083</f>
        <v>0.83000000000000007</v>
      </c>
      <c r="O56" s="14">
        <f>(0.5*C56)*F56</f>
        <v>1</v>
      </c>
      <c r="P56" s="166">
        <f>(H56*F56)+(I56+J56+L56+N56+O56)</f>
        <v>46.5</v>
      </c>
      <c r="Q56" s="166">
        <f>P56/60</f>
        <v>0.77500000000000002</v>
      </c>
      <c r="R56" s="542">
        <f>'Costs per Hr-Mn-Sc'!$F$8</f>
        <v>0.3597499999999999</v>
      </c>
      <c r="S56" s="417">
        <f>(R56*P56)/B56</f>
        <v>8.3641874999999981</v>
      </c>
      <c r="T56" s="137">
        <f>'Production Timings'!$D$12</f>
        <v>0.48566249999999983</v>
      </c>
      <c r="U56" s="138">
        <f>'Production Timings'!$D$6</f>
        <v>0.37773749999999989</v>
      </c>
      <c r="V56" s="412">
        <f>'Production Timings'!$D$10</f>
        <v>0.11991666666666663</v>
      </c>
      <c r="W56" s="14"/>
      <c r="X56" s="416">
        <f>(X$4*W56)</f>
        <v>0</v>
      </c>
      <c r="Y56" s="416">
        <f>(Y$4*W56)</f>
        <v>0</v>
      </c>
      <c r="Z56" s="416">
        <f>W56*X56+Y56</f>
        <v>0</v>
      </c>
      <c r="AA56" s="592">
        <f>SUM(S56:V56)+Y56</f>
        <v>9.3475041666666652</v>
      </c>
      <c r="AB56" s="501">
        <v>1.25</v>
      </c>
      <c r="AC56" s="435">
        <v>1.5</v>
      </c>
      <c r="AD56" s="436">
        <v>1.75</v>
      </c>
      <c r="AE56" s="502">
        <f>AA56*AB56</f>
        <v>11.684380208333332</v>
      </c>
      <c r="AF56" s="437">
        <f>AA56*AC56</f>
        <v>14.021256249999997</v>
      </c>
      <c r="AG56" s="438">
        <f>AA56*AD56</f>
        <v>16.358132291666664</v>
      </c>
    </row>
    <row r="57" spans="1:33" x14ac:dyDescent="0.3">
      <c r="A57" s="14"/>
      <c r="B57" s="149">
        <v>6</v>
      </c>
      <c r="C57" s="527">
        <v>1</v>
      </c>
      <c r="D57" s="149">
        <v>12000</v>
      </c>
      <c r="E57" s="165">
        <f t="shared" si="0"/>
        <v>6</v>
      </c>
      <c r="F57" s="165">
        <f t="shared" si="1"/>
        <v>6</v>
      </c>
      <c r="G57" s="529">
        <v>750</v>
      </c>
      <c r="H57" s="165">
        <f t="shared" si="2"/>
        <v>16</v>
      </c>
      <c r="I57" s="149">
        <v>10</v>
      </c>
      <c r="J57" s="14">
        <f t="shared" si="3"/>
        <v>3</v>
      </c>
      <c r="K57" s="149">
        <v>5</v>
      </c>
      <c r="L57" s="14">
        <f t="shared" si="4"/>
        <v>5.0100000000000007</v>
      </c>
      <c r="M57" s="149">
        <v>5</v>
      </c>
      <c r="N57" s="149">
        <f t="shared" si="5"/>
        <v>2.4900000000000002</v>
      </c>
      <c r="O57" s="14">
        <f t="shared" si="6"/>
        <v>3</v>
      </c>
      <c r="P57" s="166">
        <f t="shared" si="7"/>
        <v>119.5</v>
      </c>
      <c r="Q57" s="166">
        <f t="shared" si="8"/>
        <v>1.9916666666666667</v>
      </c>
      <c r="R57" s="542">
        <f>'Costs per Hr-Mn-Sc'!$F$8</f>
        <v>0.3597499999999999</v>
      </c>
      <c r="S57" s="417">
        <f t="shared" si="9"/>
        <v>7.1650208333333323</v>
      </c>
      <c r="T57" s="137">
        <f>'Production Timings'!$D$12</f>
        <v>0.48566249999999983</v>
      </c>
      <c r="U57" s="138">
        <f>'Production Timings'!$D$6</f>
        <v>0.37773749999999989</v>
      </c>
      <c r="V57" s="412">
        <f>'Production Timings'!$D$10</f>
        <v>0.11991666666666663</v>
      </c>
      <c r="W57" s="14"/>
      <c r="X57" s="416">
        <f>(X$4*W57)</f>
        <v>0</v>
      </c>
      <c r="Y57" s="416">
        <f>(Y$4*W57)</f>
        <v>0</v>
      </c>
      <c r="Z57" s="416">
        <f t="shared" ref="Z57:Z63" si="28">W57*X57+Y57</f>
        <v>0</v>
      </c>
      <c r="AA57" s="592">
        <f t="shared" si="12"/>
        <v>8.1483374999999985</v>
      </c>
      <c r="AB57" s="501">
        <v>1.25</v>
      </c>
      <c r="AC57" s="435">
        <v>1.5</v>
      </c>
      <c r="AD57" s="436">
        <v>1.75</v>
      </c>
      <c r="AE57" s="502">
        <f t="shared" si="18"/>
        <v>10.185421874999998</v>
      </c>
      <c r="AF57" s="437">
        <f t="shared" si="13"/>
        <v>12.222506249999999</v>
      </c>
      <c r="AG57" s="438">
        <f t="shared" si="14"/>
        <v>14.259590624999998</v>
      </c>
    </row>
    <row r="58" spans="1:33" x14ac:dyDescent="0.3">
      <c r="A58" s="14"/>
      <c r="B58" s="149">
        <v>12</v>
      </c>
      <c r="C58" s="527">
        <v>1</v>
      </c>
      <c r="D58" s="149">
        <v>12000</v>
      </c>
      <c r="E58" s="165">
        <f t="shared" si="0"/>
        <v>12</v>
      </c>
      <c r="F58" s="165">
        <f t="shared" si="1"/>
        <v>12</v>
      </c>
      <c r="G58" s="529">
        <v>750</v>
      </c>
      <c r="H58" s="165">
        <f t="shared" si="2"/>
        <v>16</v>
      </c>
      <c r="I58" s="149">
        <v>10</v>
      </c>
      <c r="J58" s="14">
        <f t="shared" si="3"/>
        <v>6</v>
      </c>
      <c r="K58" s="149">
        <v>5</v>
      </c>
      <c r="L58" s="14">
        <f t="shared" si="4"/>
        <v>10.020000000000001</v>
      </c>
      <c r="M58" s="149">
        <v>5</v>
      </c>
      <c r="N58" s="149">
        <f t="shared" si="5"/>
        <v>4.9800000000000004</v>
      </c>
      <c r="O58" s="14">
        <f t="shared" si="6"/>
        <v>6</v>
      </c>
      <c r="P58" s="166">
        <f t="shared" si="7"/>
        <v>229</v>
      </c>
      <c r="Q58" s="166">
        <f t="shared" si="8"/>
        <v>3.8166666666666669</v>
      </c>
      <c r="R58" s="542">
        <f>'Costs per Hr-Mn-Sc'!$F$8</f>
        <v>0.3597499999999999</v>
      </c>
      <c r="S58" s="417">
        <f t="shared" si="9"/>
        <v>6.8652291666666647</v>
      </c>
      <c r="T58" s="137">
        <f>'Production Timings'!$D$12</f>
        <v>0.48566249999999983</v>
      </c>
      <c r="U58" s="138">
        <f>'Production Timings'!$D$6</f>
        <v>0.37773749999999989</v>
      </c>
      <c r="V58" s="412">
        <f>'Production Timings'!$D$10</f>
        <v>0.11991666666666663</v>
      </c>
      <c r="W58" s="14"/>
      <c r="X58" s="416">
        <f t="shared" ref="X58:X63" si="29">(X$4*W58)</f>
        <v>0</v>
      </c>
      <c r="Y58" s="416">
        <f t="shared" ref="Y58:Y63" si="30">(Y$4*W58)</f>
        <v>0</v>
      </c>
      <c r="Z58" s="416">
        <f t="shared" si="28"/>
        <v>0</v>
      </c>
      <c r="AA58" s="592">
        <f t="shared" si="12"/>
        <v>7.8485458333333318</v>
      </c>
      <c r="AB58" s="501">
        <v>1.25</v>
      </c>
      <c r="AC58" s="435">
        <v>1.5</v>
      </c>
      <c r="AD58" s="436">
        <v>1.75</v>
      </c>
      <c r="AE58" s="502">
        <f t="shared" si="18"/>
        <v>9.8106822916666641</v>
      </c>
      <c r="AF58" s="437">
        <f t="shared" si="13"/>
        <v>11.772818749999997</v>
      </c>
      <c r="AG58" s="438">
        <f t="shared" si="14"/>
        <v>13.73495520833333</v>
      </c>
    </row>
    <row r="59" spans="1:33" x14ac:dyDescent="0.3">
      <c r="A59" s="14"/>
      <c r="B59" s="149">
        <v>24</v>
      </c>
      <c r="C59" s="527">
        <v>1</v>
      </c>
      <c r="D59" s="149">
        <v>12000</v>
      </c>
      <c r="E59" s="165">
        <f t="shared" si="0"/>
        <v>24</v>
      </c>
      <c r="F59" s="165">
        <f t="shared" si="1"/>
        <v>24</v>
      </c>
      <c r="G59" s="529">
        <v>750</v>
      </c>
      <c r="H59" s="165">
        <f t="shared" si="2"/>
        <v>16</v>
      </c>
      <c r="I59" s="149">
        <v>10</v>
      </c>
      <c r="J59" s="14">
        <f t="shared" si="3"/>
        <v>12</v>
      </c>
      <c r="K59" s="149">
        <v>5</v>
      </c>
      <c r="L59" s="14">
        <f t="shared" si="4"/>
        <v>20.040000000000003</v>
      </c>
      <c r="M59" s="149">
        <v>5</v>
      </c>
      <c r="N59" s="149">
        <f t="shared" si="5"/>
        <v>9.9600000000000009</v>
      </c>
      <c r="O59" s="14">
        <f t="shared" si="6"/>
        <v>12</v>
      </c>
      <c r="P59" s="166">
        <f t="shared" si="7"/>
        <v>448</v>
      </c>
      <c r="Q59" s="166">
        <f t="shared" si="8"/>
        <v>7.4666666666666668</v>
      </c>
      <c r="R59" s="542">
        <f>'Costs per Hr-Mn-Sc'!$F$8</f>
        <v>0.3597499999999999</v>
      </c>
      <c r="S59" s="417">
        <f t="shared" si="9"/>
        <v>6.7153333333333309</v>
      </c>
      <c r="T59" s="137">
        <f>'Production Timings'!$D$12</f>
        <v>0.48566249999999983</v>
      </c>
      <c r="U59" s="138">
        <f>'Production Timings'!$D$6</f>
        <v>0.37773749999999989</v>
      </c>
      <c r="V59" s="412">
        <f>'Production Timings'!$D$10</f>
        <v>0.11991666666666663</v>
      </c>
      <c r="W59" s="14"/>
      <c r="X59" s="416">
        <f t="shared" si="29"/>
        <v>0</v>
      </c>
      <c r="Y59" s="416">
        <f t="shared" si="30"/>
        <v>0</v>
      </c>
      <c r="Z59" s="416">
        <f t="shared" si="28"/>
        <v>0</v>
      </c>
      <c r="AA59" s="592">
        <f t="shared" si="12"/>
        <v>7.698649999999998</v>
      </c>
      <c r="AB59" s="501">
        <v>1.25</v>
      </c>
      <c r="AC59" s="435">
        <v>1.5</v>
      </c>
      <c r="AD59" s="436">
        <v>1.75</v>
      </c>
      <c r="AE59" s="502">
        <f t="shared" si="18"/>
        <v>9.6233124999999973</v>
      </c>
      <c r="AF59" s="437">
        <f t="shared" si="13"/>
        <v>11.547974999999997</v>
      </c>
      <c r="AG59" s="438">
        <f t="shared" si="14"/>
        <v>13.472637499999996</v>
      </c>
    </row>
    <row r="60" spans="1:33" x14ac:dyDescent="0.3">
      <c r="A60" s="14"/>
      <c r="B60" s="149">
        <v>48</v>
      </c>
      <c r="C60" s="527">
        <v>1</v>
      </c>
      <c r="D60" s="149">
        <v>12000</v>
      </c>
      <c r="E60" s="165">
        <f t="shared" si="0"/>
        <v>48</v>
      </c>
      <c r="F60" s="165">
        <f t="shared" si="1"/>
        <v>48</v>
      </c>
      <c r="G60" s="529">
        <v>750</v>
      </c>
      <c r="H60" s="165">
        <f t="shared" si="2"/>
        <v>16</v>
      </c>
      <c r="I60" s="149">
        <v>10</v>
      </c>
      <c r="J60" s="14">
        <f t="shared" si="3"/>
        <v>24</v>
      </c>
      <c r="K60" s="149">
        <v>5</v>
      </c>
      <c r="L60" s="14">
        <f t="shared" si="4"/>
        <v>40.080000000000005</v>
      </c>
      <c r="M60" s="149">
        <v>5</v>
      </c>
      <c r="N60" s="149">
        <f t="shared" si="5"/>
        <v>19.920000000000002</v>
      </c>
      <c r="O60" s="14">
        <f t="shared" si="6"/>
        <v>24</v>
      </c>
      <c r="P60" s="166">
        <f t="shared" si="7"/>
        <v>886</v>
      </c>
      <c r="Q60" s="166">
        <f t="shared" si="8"/>
        <v>14.766666666666667</v>
      </c>
      <c r="R60" s="542">
        <f>'Costs per Hr-Mn-Sc'!$F$8</f>
        <v>0.3597499999999999</v>
      </c>
      <c r="S60" s="417">
        <f t="shared" si="9"/>
        <v>6.6403854166666649</v>
      </c>
      <c r="T60" s="137">
        <f>'Production Timings'!$D$12</f>
        <v>0.48566249999999983</v>
      </c>
      <c r="U60" s="138">
        <f>'Production Timings'!$D$6</f>
        <v>0.37773749999999989</v>
      </c>
      <c r="V60" s="412">
        <f>'Production Timings'!$D$10</f>
        <v>0.11991666666666663</v>
      </c>
      <c r="W60" s="14"/>
      <c r="X60" s="416">
        <f t="shared" si="29"/>
        <v>0</v>
      </c>
      <c r="Y60" s="416">
        <f t="shared" si="30"/>
        <v>0</v>
      </c>
      <c r="Z60" s="416">
        <f t="shared" si="28"/>
        <v>0</v>
      </c>
      <c r="AA60" s="592">
        <f t="shared" si="12"/>
        <v>7.623702083333332</v>
      </c>
      <c r="AB60" s="501">
        <v>1.25</v>
      </c>
      <c r="AC60" s="435">
        <v>1.5</v>
      </c>
      <c r="AD60" s="436">
        <v>1.75</v>
      </c>
      <c r="AE60" s="502">
        <f t="shared" si="18"/>
        <v>9.5296276041666648</v>
      </c>
      <c r="AF60" s="437">
        <f t="shared" si="13"/>
        <v>11.435553124999998</v>
      </c>
      <c r="AG60" s="438">
        <f t="shared" si="14"/>
        <v>13.34147864583333</v>
      </c>
    </row>
    <row r="61" spans="1:33" x14ac:dyDescent="0.3">
      <c r="A61" s="14"/>
      <c r="B61" s="14">
        <v>72</v>
      </c>
      <c r="C61" s="527">
        <v>1</v>
      </c>
      <c r="D61" s="149">
        <v>12000</v>
      </c>
      <c r="E61" s="165">
        <f>B61/C61</f>
        <v>72</v>
      </c>
      <c r="F61" s="165">
        <f>ROUNDUP(E61,0)</f>
        <v>72</v>
      </c>
      <c r="G61" s="529">
        <v>750</v>
      </c>
      <c r="H61" s="165">
        <f>D61/G61</f>
        <v>16</v>
      </c>
      <c r="I61" s="149">
        <v>10</v>
      </c>
      <c r="J61" s="14">
        <f>B61*0.5</f>
        <v>36</v>
      </c>
      <c r="K61" s="149">
        <v>5</v>
      </c>
      <c r="L61" s="14">
        <f>(K61*0.167)*F61</f>
        <v>60.120000000000005</v>
      </c>
      <c r="M61" s="149">
        <v>5</v>
      </c>
      <c r="N61" s="149">
        <f>(M61*E61)*0.083</f>
        <v>29.880000000000003</v>
      </c>
      <c r="O61" s="14">
        <f>(0.5*C61)*F61</f>
        <v>36</v>
      </c>
      <c r="P61" s="166">
        <f>(H61*F61)+(I61+J61+L61+N61+O61)</f>
        <v>1324</v>
      </c>
      <c r="Q61" s="166">
        <f>P61/60</f>
        <v>22.066666666666666</v>
      </c>
      <c r="R61" s="542">
        <f>'Costs per Hr-Mn-Sc'!$F$8</f>
        <v>0.3597499999999999</v>
      </c>
      <c r="S61" s="417">
        <f>(R61*P61)/B61</f>
        <v>6.615402777777776</v>
      </c>
      <c r="T61" s="137">
        <f>'Production Timings'!$D$12</f>
        <v>0.48566249999999983</v>
      </c>
      <c r="U61" s="138">
        <f>'Production Timings'!$D$6</f>
        <v>0.37773749999999989</v>
      </c>
      <c r="V61" s="412">
        <f>'Production Timings'!$D$10</f>
        <v>0.11991666666666663</v>
      </c>
      <c r="W61" s="14"/>
      <c r="X61" s="416">
        <f t="shared" si="29"/>
        <v>0</v>
      </c>
      <c r="Y61" s="416">
        <f t="shared" si="30"/>
        <v>0</v>
      </c>
      <c r="Z61" s="416">
        <f t="shared" si="28"/>
        <v>0</v>
      </c>
      <c r="AA61" s="592">
        <f>SUM(S61:V61)+Y61</f>
        <v>7.598719444444443</v>
      </c>
      <c r="AB61" s="501">
        <v>1.25</v>
      </c>
      <c r="AC61" s="435">
        <v>1.5</v>
      </c>
      <c r="AD61" s="436">
        <v>1.75</v>
      </c>
      <c r="AE61" s="502">
        <f t="shared" si="18"/>
        <v>9.4983993055555533</v>
      </c>
      <c r="AF61" s="437">
        <f t="shared" si="13"/>
        <v>11.398079166666665</v>
      </c>
      <c r="AG61" s="438">
        <f t="shared" si="14"/>
        <v>13.297759027777776</v>
      </c>
    </row>
    <row r="62" spans="1:33" x14ac:dyDescent="0.3">
      <c r="A62" s="14"/>
      <c r="B62" s="14">
        <v>144</v>
      </c>
      <c r="C62" s="527">
        <v>1</v>
      </c>
      <c r="D62" s="149">
        <v>12000</v>
      </c>
      <c r="E62" s="165">
        <f t="shared" si="0"/>
        <v>144</v>
      </c>
      <c r="F62" s="165">
        <f t="shared" si="1"/>
        <v>144</v>
      </c>
      <c r="G62" s="529">
        <v>750</v>
      </c>
      <c r="H62" s="165">
        <f t="shared" si="2"/>
        <v>16</v>
      </c>
      <c r="I62" s="149">
        <v>10</v>
      </c>
      <c r="J62" s="14">
        <f t="shared" si="3"/>
        <v>72</v>
      </c>
      <c r="K62" s="149">
        <v>5</v>
      </c>
      <c r="L62" s="14">
        <f t="shared" si="4"/>
        <v>120.24000000000001</v>
      </c>
      <c r="M62" s="149">
        <v>5</v>
      </c>
      <c r="N62" s="149">
        <f t="shared" si="5"/>
        <v>59.760000000000005</v>
      </c>
      <c r="O62" s="14">
        <f t="shared" si="6"/>
        <v>72</v>
      </c>
      <c r="P62" s="166">
        <f t="shared" si="7"/>
        <v>2638</v>
      </c>
      <c r="Q62" s="166">
        <f t="shared" si="8"/>
        <v>43.966666666666669</v>
      </c>
      <c r="R62" s="542">
        <f>'Costs per Hr-Mn-Sc'!$F$8</f>
        <v>0.3597499999999999</v>
      </c>
      <c r="S62" s="417">
        <f t="shared" si="9"/>
        <v>6.590420138888887</v>
      </c>
      <c r="T62" s="137">
        <f>'Production Timings'!$D$12</f>
        <v>0.48566249999999983</v>
      </c>
      <c r="U62" s="138">
        <f>'Production Timings'!$D$6</f>
        <v>0.37773749999999989</v>
      </c>
      <c r="V62" s="412">
        <f>'Production Timings'!$D$10</f>
        <v>0.11991666666666663</v>
      </c>
      <c r="W62" s="14"/>
      <c r="X62" s="416">
        <f t="shared" si="29"/>
        <v>0</v>
      </c>
      <c r="Y62" s="416">
        <f t="shared" si="30"/>
        <v>0</v>
      </c>
      <c r="Z62" s="416">
        <f t="shared" si="28"/>
        <v>0</v>
      </c>
      <c r="AA62" s="592">
        <f t="shared" si="12"/>
        <v>7.5737368055555541</v>
      </c>
      <c r="AB62" s="501">
        <v>1.25</v>
      </c>
      <c r="AC62" s="435">
        <v>1.5</v>
      </c>
      <c r="AD62" s="436">
        <v>1.75</v>
      </c>
      <c r="AE62" s="502">
        <f t="shared" si="18"/>
        <v>9.4671710069444419</v>
      </c>
      <c r="AF62" s="437">
        <f t="shared" si="13"/>
        <v>11.360605208333331</v>
      </c>
      <c r="AG62" s="438">
        <f t="shared" si="14"/>
        <v>13.254039409722219</v>
      </c>
    </row>
    <row r="63" spans="1:33" x14ac:dyDescent="0.3">
      <c r="A63" s="14"/>
      <c r="B63" s="14">
        <v>288</v>
      </c>
      <c r="C63" s="527">
        <v>1</v>
      </c>
      <c r="D63" s="149">
        <v>12000</v>
      </c>
      <c r="E63" s="165">
        <f>B63/C63</f>
        <v>288</v>
      </c>
      <c r="F63" s="165">
        <f>ROUNDUP(E63,0)</f>
        <v>288</v>
      </c>
      <c r="G63" s="529">
        <v>750</v>
      </c>
      <c r="H63" s="165">
        <f>D63/G63</f>
        <v>16</v>
      </c>
      <c r="I63" s="149">
        <v>10</v>
      </c>
      <c r="J63" s="14">
        <f>B63*0.5</f>
        <v>144</v>
      </c>
      <c r="K63" s="149">
        <v>5</v>
      </c>
      <c r="L63" s="14">
        <f>(K63*0.167)*F63</f>
        <v>240.48000000000002</v>
      </c>
      <c r="M63" s="149">
        <v>5</v>
      </c>
      <c r="N63" s="149">
        <f>(M63*E63)*0.083</f>
        <v>119.52000000000001</v>
      </c>
      <c r="O63" s="14">
        <f>(0.5*C63)*F63</f>
        <v>144</v>
      </c>
      <c r="P63" s="166">
        <f>(H63*F63)+(I63+J63+L63+N63+O63)</f>
        <v>5266</v>
      </c>
      <c r="Q63" s="166">
        <f>P63/60</f>
        <v>87.766666666666666</v>
      </c>
      <c r="R63" s="542">
        <f>'Costs per Hr-Mn-Sc'!$F$8</f>
        <v>0.3597499999999999</v>
      </c>
      <c r="S63" s="417">
        <f>(R63*P63)/B63</f>
        <v>6.5779288194444421</v>
      </c>
      <c r="T63" s="137">
        <f>'Production Timings'!$D$12</f>
        <v>0.48566249999999983</v>
      </c>
      <c r="U63" s="138">
        <f>'Production Timings'!$D$6</f>
        <v>0.37773749999999989</v>
      </c>
      <c r="V63" s="412">
        <f>'Production Timings'!$D$10</f>
        <v>0.11991666666666663</v>
      </c>
      <c r="W63" s="14"/>
      <c r="X63" s="416">
        <f t="shared" si="29"/>
        <v>0</v>
      </c>
      <c r="Y63" s="416">
        <f t="shared" si="30"/>
        <v>0</v>
      </c>
      <c r="Z63" s="416">
        <f t="shared" si="28"/>
        <v>0</v>
      </c>
      <c r="AA63" s="592">
        <f>SUM(S63:V63)+Y63</f>
        <v>7.5612454861111091</v>
      </c>
      <c r="AB63" s="501">
        <v>1.25</v>
      </c>
      <c r="AC63" s="435">
        <v>1.5</v>
      </c>
      <c r="AD63" s="436">
        <v>1.75</v>
      </c>
      <c r="AE63" s="502">
        <f>AA63*AB63</f>
        <v>9.4515568576388862</v>
      </c>
      <c r="AF63" s="437">
        <f>AA63*AC63</f>
        <v>11.341868229166664</v>
      </c>
      <c r="AG63" s="438">
        <f>AA63*AD63</f>
        <v>13.23217960069444</v>
      </c>
    </row>
    <row r="64" spans="1:33" x14ac:dyDescent="0.3">
      <c r="A64" s="167"/>
      <c r="B64" s="422">
        <v>1</v>
      </c>
      <c r="C64" s="525">
        <v>1</v>
      </c>
      <c r="D64" s="422">
        <v>14000</v>
      </c>
      <c r="E64" s="424">
        <f t="shared" si="0"/>
        <v>1</v>
      </c>
      <c r="F64" s="424">
        <f t="shared" si="1"/>
        <v>1</v>
      </c>
      <c r="G64" s="528">
        <v>750</v>
      </c>
      <c r="H64" s="424">
        <f t="shared" si="2"/>
        <v>18.666666666666668</v>
      </c>
      <c r="I64" s="422">
        <v>10</v>
      </c>
      <c r="J64" s="422">
        <f t="shared" si="3"/>
        <v>0.5</v>
      </c>
      <c r="K64" s="422">
        <v>5</v>
      </c>
      <c r="L64" s="422">
        <f t="shared" si="4"/>
        <v>0.83500000000000008</v>
      </c>
      <c r="M64" s="422">
        <v>5</v>
      </c>
      <c r="N64" s="422">
        <f t="shared" si="5"/>
        <v>0.41500000000000004</v>
      </c>
      <c r="O64" s="422">
        <f t="shared" si="6"/>
        <v>0.5</v>
      </c>
      <c r="P64" s="426">
        <f t="shared" si="7"/>
        <v>30.916666666666668</v>
      </c>
      <c r="Q64" s="426">
        <f t="shared" si="8"/>
        <v>0.51527777777777783</v>
      </c>
      <c r="R64" s="544">
        <f>'Costs per Hr-Mn-Sc'!$F$8</f>
        <v>0.3597499999999999</v>
      </c>
      <c r="S64" s="427">
        <f t="shared" si="9"/>
        <v>11.122270833333332</v>
      </c>
      <c r="T64" s="428">
        <f>'Production Timings'!$D$12</f>
        <v>0.48566249999999983</v>
      </c>
      <c r="U64" s="429">
        <f>'Production Timings'!$D$6</f>
        <v>0.37773749999999989</v>
      </c>
      <c r="V64" s="422">
        <f>'Production Timings'!$D$10</f>
        <v>0.11991666666666663</v>
      </c>
      <c r="W64" s="422"/>
      <c r="X64" s="422">
        <f>(X$4*W64)</f>
        <v>0</v>
      </c>
      <c r="Y64" s="422">
        <f>(Y$4*W64)</f>
        <v>0</v>
      </c>
      <c r="Z64" s="422">
        <f>W64*X64+Y64</f>
        <v>0</v>
      </c>
      <c r="AA64" s="430">
        <f t="shared" si="12"/>
        <v>12.105587499999999</v>
      </c>
      <c r="AB64" s="431">
        <v>1.25</v>
      </c>
      <c r="AC64" s="431">
        <v>1.5</v>
      </c>
      <c r="AD64" s="432">
        <v>1.75</v>
      </c>
      <c r="AE64" s="433">
        <f t="shared" si="18"/>
        <v>15.131984374999998</v>
      </c>
      <c r="AF64" s="434">
        <f t="shared" si="13"/>
        <v>18.158381249999998</v>
      </c>
      <c r="AG64" s="434">
        <f t="shared" si="14"/>
        <v>21.184778124999998</v>
      </c>
    </row>
    <row r="65" spans="1:33" x14ac:dyDescent="0.3">
      <c r="A65" s="167"/>
      <c r="B65" s="416">
        <v>2</v>
      </c>
      <c r="C65" s="526">
        <v>1</v>
      </c>
      <c r="D65" s="149">
        <v>14000</v>
      </c>
      <c r="E65" s="165">
        <f>B65/C65</f>
        <v>2</v>
      </c>
      <c r="F65" s="165">
        <f>ROUNDUP(E65,0)</f>
        <v>2</v>
      </c>
      <c r="G65" s="529">
        <v>750</v>
      </c>
      <c r="H65" s="165">
        <f>D65/G65</f>
        <v>18.666666666666668</v>
      </c>
      <c r="I65" s="149">
        <v>10</v>
      </c>
      <c r="J65" s="14">
        <f>B65*0.5</f>
        <v>1</v>
      </c>
      <c r="K65" s="149">
        <v>5</v>
      </c>
      <c r="L65" s="14">
        <f>(K65*0.167)*F65</f>
        <v>1.6700000000000002</v>
      </c>
      <c r="M65" s="149">
        <v>5</v>
      </c>
      <c r="N65" s="149">
        <f>(M65*E65)*0.083</f>
        <v>0.83000000000000007</v>
      </c>
      <c r="O65" s="14">
        <f>(0.5*C65)*F65</f>
        <v>1</v>
      </c>
      <c r="P65" s="166">
        <f>(H65*F65)+(I65+J65+L65+N65+O65)</f>
        <v>51.833333333333336</v>
      </c>
      <c r="Q65" s="166">
        <f>P65/60</f>
        <v>0.86388888888888893</v>
      </c>
      <c r="R65" s="542">
        <f>'Costs per Hr-Mn-Sc'!$F$8</f>
        <v>0.3597499999999999</v>
      </c>
      <c r="S65" s="417">
        <f>(R65*P65)/B65</f>
        <v>9.3235208333333315</v>
      </c>
      <c r="T65" s="137">
        <f>'Production Timings'!$D$12</f>
        <v>0.48566249999999983</v>
      </c>
      <c r="U65" s="138">
        <f>'Production Timings'!$D$6</f>
        <v>0.37773749999999989</v>
      </c>
      <c r="V65" s="412">
        <f>'Production Timings'!$D$10</f>
        <v>0.11991666666666663</v>
      </c>
      <c r="W65" s="14"/>
      <c r="X65" s="416">
        <f>(X$4*W65)</f>
        <v>0</v>
      </c>
      <c r="Y65" s="416">
        <f>(Y$4*W65)</f>
        <v>0</v>
      </c>
      <c r="Z65" s="416">
        <f>W65*X65+Y65</f>
        <v>0</v>
      </c>
      <c r="AA65" s="592">
        <f>SUM(S65:V65)+Y65</f>
        <v>10.306837499999999</v>
      </c>
      <c r="AB65" s="501">
        <v>1.25</v>
      </c>
      <c r="AC65" s="435">
        <v>1.5</v>
      </c>
      <c r="AD65" s="436">
        <v>1.75</v>
      </c>
      <c r="AE65" s="502">
        <f>AA65*AB65</f>
        <v>12.883546874999999</v>
      </c>
      <c r="AF65" s="437">
        <f>AA65*AC65</f>
        <v>15.460256249999997</v>
      </c>
      <c r="AG65" s="438">
        <f>AA65*AD65</f>
        <v>18.036965624999997</v>
      </c>
    </row>
    <row r="66" spans="1:33" x14ac:dyDescent="0.3">
      <c r="A66" s="14"/>
      <c r="B66" s="149">
        <v>6</v>
      </c>
      <c r="C66" s="527">
        <v>1</v>
      </c>
      <c r="D66" s="149">
        <v>14000</v>
      </c>
      <c r="E66" s="165">
        <f t="shared" si="0"/>
        <v>6</v>
      </c>
      <c r="F66" s="165">
        <f t="shared" si="1"/>
        <v>6</v>
      </c>
      <c r="G66" s="529">
        <v>750</v>
      </c>
      <c r="H66" s="165">
        <f>D66/G66</f>
        <v>18.666666666666668</v>
      </c>
      <c r="I66" s="149">
        <v>10</v>
      </c>
      <c r="J66" s="14">
        <f t="shared" si="3"/>
        <v>3</v>
      </c>
      <c r="K66" s="149">
        <v>5</v>
      </c>
      <c r="L66" s="14">
        <f t="shared" si="4"/>
        <v>5.0100000000000007</v>
      </c>
      <c r="M66" s="149">
        <v>5</v>
      </c>
      <c r="N66" s="149">
        <f t="shared" si="5"/>
        <v>2.4900000000000002</v>
      </c>
      <c r="O66" s="14">
        <f t="shared" si="6"/>
        <v>3</v>
      </c>
      <c r="P66" s="166">
        <f t="shared" si="7"/>
        <v>135.5</v>
      </c>
      <c r="Q66" s="166">
        <f t="shared" si="8"/>
        <v>2.2583333333333333</v>
      </c>
      <c r="R66" s="542">
        <f>'Costs per Hr-Mn-Sc'!$F$8</f>
        <v>0.3597499999999999</v>
      </c>
      <c r="S66" s="417">
        <f t="shared" si="9"/>
        <v>8.1243541666666648</v>
      </c>
      <c r="T66" s="137">
        <f>'Production Timings'!$D$12</f>
        <v>0.48566249999999983</v>
      </c>
      <c r="U66" s="138">
        <f>'Production Timings'!$D$6</f>
        <v>0.37773749999999989</v>
      </c>
      <c r="V66" s="412">
        <f>'Production Timings'!$D$10</f>
        <v>0.11991666666666663</v>
      </c>
      <c r="W66" s="14"/>
      <c r="X66" s="416">
        <f>(X$4*W66)</f>
        <v>0</v>
      </c>
      <c r="Y66" s="416">
        <f>(Y$4*W66)</f>
        <v>0</v>
      </c>
      <c r="Z66" s="416">
        <f t="shared" ref="Z66:Z72" si="31">W66*X66+Y66</f>
        <v>0</v>
      </c>
      <c r="AA66" s="592">
        <f t="shared" si="12"/>
        <v>9.1076708333333318</v>
      </c>
      <c r="AB66" s="501">
        <v>1.25</v>
      </c>
      <c r="AC66" s="435">
        <v>1.5</v>
      </c>
      <c r="AD66" s="436">
        <v>1.75</v>
      </c>
      <c r="AE66" s="502">
        <f t="shared" si="18"/>
        <v>11.384588541666664</v>
      </c>
      <c r="AF66" s="437">
        <f t="shared" si="13"/>
        <v>13.661506249999999</v>
      </c>
      <c r="AG66" s="438">
        <f t="shared" si="14"/>
        <v>15.938423958333331</v>
      </c>
    </row>
    <row r="67" spans="1:33" x14ac:dyDescent="0.3">
      <c r="A67" s="14"/>
      <c r="B67" s="149">
        <v>12</v>
      </c>
      <c r="C67" s="527">
        <v>1</v>
      </c>
      <c r="D67" s="149">
        <v>14000</v>
      </c>
      <c r="E67" s="165">
        <f t="shared" si="0"/>
        <v>12</v>
      </c>
      <c r="F67" s="165">
        <f t="shared" si="1"/>
        <v>12</v>
      </c>
      <c r="G67" s="529">
        <v>750</v>
      </c>
      <c r="H67" s="165">
        <f>D67/G67</f>
        <v>18.666666666666668</v>
      </c>
      <c r="I67" s="149">
        <v>10</v>
      </c>
      <c r="J67" s="14">
        <f t="shared" si="3"/>
        <v>6</v>
      </c>
      <c r="K67" s="149">
        <v>5</v>
      </c>
      <c r="L67" s="14">
        <f t="shared" si="4"/>
        <v>10.020000000000001</v>
      </c>
      <c r="M67" s="149">
        <v>5</v>
      </c>
      <c r="N67" s="149">
        <f t="shared" si="5"/>
        <v>4.9800000000000004</v>
      </c>
      <c r="O67" s="14">
        <f t="shared" si="6"/>
        <v>6</v>
      </c>
      <c r="P67" s="166">
        <f t="shared" si="7"/>
        <v>261</v>
      </c>
      <c r="Q67" s="166">
        <f t="shared" si="8"/>
        <v>4.3499999999999996</v>
      </c>
      <c r="R67" s="542">
        <f>'Costs per Hr-Mn-Sc'!$F$8</f>
        <v>0.3597499999999999</v>
      </c>
      <c r="S67" s="417">
        <f t="shared" si="9"/>
        <v>7.8245624999999981</v>
      </c>
      <c r="T67" s="137">
        <f>'Production Timings'!$D$12</f>
        <v>0.48566249999999983</v>
      </c>
      <c r="U67" s="138">
        <f>'Production Timings'!$D$6</f>
        <v>0.37773749999999989</v>
      </c>
      <c r="V67" s="412">
        <f>'Production Timings'!$D$10</f>
        <v>0.11991666666666663</v>
      </c>
      <c r="W67" s="14"/>
      <c r="X67" s="416">
        <f t="shared" ref="X67:X72" si="32">(X$4*W67)</f>
        <v>0</v>
      </c>
      <c r="Y67" s="416">
        <f t="shared" ref="Y67:Y72" si="33">(Y$4*W67)</f>
        <v>0</v>
      </c>
      <c r="Z67" s="416">
        <f t="shared" si="31"/>
        <v>0</v>
      </c>
      <c r="AA67" s="592">
        <f t="shared" si="12"/>
        <v>8.8078791666666643</v>
      </c>
      <c r="AB67" s="501">
        <v>1.25</v>
      </c>
      <c r="AC67" s="435">
        <v>1.5</v>
      </c>
      <c r="AD67" s="436">
        <v>1.75</v>
      </c>
      <c r="AE67" s="502">
        <f t="shared" si="18"/>
        <v>11.009848958333331</v>
      </c>
      <c r="AF67" s="437">
        <f t="shared" si="13"/>
        <v>13.211818749999996</v>
      </c>
      <c r="AG67" s="438">
        <f t="shared" si="14"/>
        <v>15.413788541666662</v>
      </c>
    </row>
    <row r="68" spans="1:33" x14ac:dyDescent="0.3">
      <c r="A68" s="14"/>
      <c r="B68" s="149">
        <v>24</v>
      </c>
      <c r="C68" s="527">
        <v>1</v>
      </c>
      <c r="D68" s="149">
        <v>14000</v>
      </c>
      <c r="E68" s="165">
        <f t="shared" si="0"/>
        <v>24</v>
      </c>
      <c r="F68" s="165">
        <f t="shared" si="1"/>
        <v>24</v>
      </c>
      <c r="G68" s="529">
        <v>750</v>
      </c>
      <c r="H68" s="165">
        <f t="shared" si="2"/>
        <v>18.666666666666668</v>
      </c>
      <c r="I68" s="149">
        <v>10</v>
      </c>
      <c r="J68" s="14">
        <f t="shared" si="3"/>
        <v>12</v>
      </c>
      <c r="K68" s="149">
        <v>5</v>
      </c>
      <c r="L68" s="14">
        <f t="shared" si="4"/>
        <v>20.040000000000003</v>
      </c>
      <c r="M68" s="149">
        <v>5</v>
      </c>
      <c r="N68" s="149">
        <f t="shared" si="5"/>
        <v>9.9600000000000009</v>
      </c>
      <c r="O68" s="14">
        <f t="shared" si="6"/>
        <v>12</v>
      </c>
      <c r="P68" s="166">
        <f t="shared" si="7"/>
        <v>512</v>
      </c>
      <c r="Q68" s="166">
        <f t="shared" si="8"/>
        <v>8.5333333333333332</v>
      </c>
      <c r="R68" s="542">
        <f>'Costs per Hr-Mn-Sc'!$F$8</f>
        <v>0.3597499999999999</v>
      </c>
      <c r="S68" s="417">
        <f t="shared" si="9"/>
        <v>7.6746666666666643</v>
      </c>
      <c r="T68" s="137">
        <f>'Production Timings'!$D$12</f>
        <v>0.48566249999999983</v>
      </c>
      <c r="U68" s="138">
        <f>'Production Timings'!$D$6</f>
        <v>0.37773749999999989</v>
      </c>
      <c r="V68" s="412">
        <f>'Production Timings'!$D$10</f>
        <v>0.11991666666666663</v>
      </c>
      <c r="W68" s="14"/>
      <c r="X68" s="416">
        <f t="shared" si="32"/>
        <v>0</v>
      </c>
      <c r="Y68" s="416">
        <f t="shared" si="33"/>
        <v>0</v>
      </c>
      <c r="Z68" s="416">
        <f t="shared" si="31"/>
        <v>0</v>
      </c>
      <c r="AA68" s="592">
        <f t="shared" si="12"/>
        <v>8.6579833333333305</v>
      </c>
      <c r="AB68" s="501">
        <v>1.25</v>
      </c>
      <c r="AC68" s="435">
        <v>1.5</v>
      </c>
      <c r="AD68" s="436">
        <v>1.75</v>
      </c>
      <c r="AE68" s="502">
        <f t="shared" si="18"/>
        <v>10.822479166666664</v>
      </c>
      <c r="AF68" s="437">
        <f t="shared" si="13"/>
        <v>12.986974999999996</v>
      </c>
      <c r="AG68" s="438">
        <f t="shared" si="14"/>
        <v>15.151470833333327</v>
      </c>
    </row>
    <row r="69" spans="1:33" x14ac:dyDescent="0.3">
      <c r="A69" s="14"/>
      <c r="B69" s="149">
        <v>48</v>
      </c>
      <c r="C69" s="527">
        <v>1</v>
      </c>
      <c r="D69" s="149">
        <v>14000</v>
      </c>
      <c r="E69" s="165">
        <f t="shared" si="0"/>
        <v>48</v>
      </c>
      <c r="F69" s="165">
        <f t="shared" si="1"/>
        <v>48</v>
      </c>
      <c r="G69" s="529">
        <v>750</v>
      </c>
      <c r="H69" s="165">
        <f t="shared" si="2"/>
        <v>18.666666666666668</v>
      </c>
      <c r="I69" s="149">
        <v>10</v>
      </c>
      <c r="J69" s="14">
        <f t="shared" si="3"/>
        <v>24</v>
      </c>
      <c r="K69" s="149">
        <v>5</v>
      </c>
      <c r="L69" s="14">
        <f t="shared" si="4"/>
        <v>40.080000000000005</v>
      </c>
      <c r="M69" s="149">
        <v>5</v>
      </c>
      <c r="N69" s="149">
        <f t="shared" si="5"/>
        <v>19.920000000000002</v>
      </c>
      <c r="O69" s="14">
        <f t="shared" si="6"/>
        <v>24</v>
      </c>
      <c r="P69" s="166">
        <f t="shared" si="7"/>
        <v>1014</v>
      </c>
      <c r="Q69" s="166">
        <f t="shared" si="8"/>
        <v>16.899999999999999</v>
      </c>
      <c r="R69" s="542">
        <f>'Costs per Hr-Mn-Sc'!$F$8</f>
        <v>0.3597499999999999</v>
      </c>
      <c r="S69" s="417">
        <f t="shared" si="9"/>
        <v>7.5997187499999974</v>
      </c>
      <c r="T69" s="137">
        <f>'Production Timings'!$D$12</f>
        <v>0.48566249999999983</v>
      </c>
      <c r="U69" s="138">
        <f>'Production Timings'!$D$6</f>
        <v>0.37773749999999989</v>
      </c>
      <c r="V69" s="412">
        <f>'Production Timings'!$D$10</f>
        <v>0.11991666666666663</v>
      </c>
      <c r="W69" s="14"/>
      <c r="X69" s="416">
        <f t="shared" si="32"/>
        <v>0</v>
      </c>
      <c r="Y69" s="416">
        <f t="shared" si="33"/>
        <v>0</v>
      </c>
      <c r="Z69" s="416">
        <f t="shared" si="31"/>
        <v>0</v>
      </c>
      <c r="AA69" s="592">
        <f t="shared" si="12"/>
        <v>8.5830354166666645</v>
      </c>
      <c r="AB69" s="501">
        <v>1.25</v>
      </c>
      <c r="AC69" s="435">
        <v>1.5</v>
      </c>
      <c r="AD69" s="436">
        <v>1.75</v>
      </c>
      <c r="AE69" s="502">
        <f t="shared" si="18"/>
        <v>10.72879427083333</v>
      </c>
      <c r="AF69" s="437">
        <f t="shared" si="13"/>
        <v>12.874553124999997</v>
      </c>
      <c r="AG69" s="438">
        <f t="shared" si="14"/>
        <v>15.020311979166664</v>
      </c>
    </row>
    <row r="70" spans="1:33" x14ac:dyDescent="0.3">
      <c r="A70" s="14"/>
      <c r="B70" s="14">
        <v>72</v>
      </c>
      <c r="C70" s="527">
        <v>1</v>
      </c>
      <c r="D70" s="149">
        <v>14000</v>
      </c>
      <c r="E70" s="165">
        <f>B70/C70</f>
        <v>72</v>
      </c>
      <c r="F70" s="165">
        <f>ROUNDUP(E70,0)</f>
        <v>72</v>
      </c>
      <c r="G70" s="529">
        <v>750</v>
      </c>
      <c r="H70" s="165">
        <f>D70/G70</f>
        <v>18.666666666666668</v>
      </c>
      <c r="I70" s="149">
        <v>10</v>
      </c>
      <c r="J70" s="14">
        <f>B70*0.5</f>
        <v>36</v>
      </c>
      <c r="K70" s="149">
        <v>5</v>
      </c>
      <c r="L70" s="14">
        <f>(K70*0.167)*F70</f>
        <v>60.120000000000005</v>
      </c>
      <c r="M70" s="149">
        <v>5</v>
      </c>
      <c r="N70" s="149">
        <f>(M70*E70)*0.083</f>
        <v>29.880000000000003</v>
      </c>
      <c r="O70" s="14">
        <f>(0.5*C70)*F70</f>
        <v>36</v>
      </c>
      <c r="P70" s="166">
        <f>(H70*F70)+(I70+J70+L70+N70+O70)</f>
        <v>1516</v>
      </c>
      <c r="Q70" s="166">
        <f>P70/60</f>
        <v>25.266666666666666</v>
      </c>
      <c r="R70" s="542">
        <f>'Costs per Hr-Mn-Sc'!$F$8</f>
        <v>0.3597499999999999</v>
      </c>
      <c r="S70" s="417">
        <f>(R70*P70)/B70</f>
        <v>7.5747361111111093</v>
      </c>
      <c r="T70" s="137">
        <f>'Production Timings'!$D$12</f>
        <v>0.48566249999999983</v>
      </c>
      <c r="U70" s="138">
        <f>'Production Timings'!$D$6</f>
        <v>0.37773749999999989</v>
      </c>
      <c r="V70" s="412">
        <f>'Production Timings'!$D$10</f>
        <v>0.11991666666666663</v>
      </c>
      <c r="W70" s="14"/>
      <c r="X70" s="416">
        <f t="shared" si="32"/>
        <v>0</v>
      </c>
      <c r="Y70" s="416">
        <f t="shared" si="33"/>
        <v>0</v>
      </c>
      <c r="Z70" s="416">
        <f t="shared" si="31"/>
        <v>0</v>
      </c>
      <c r="AA70" s="592">
        <f>SUM(S70:V70)+Y70</f>
        <v>8.5580527777777764</v>
      </c>
      <c r="AB70" s="501">
        <v>1.25</v>
      </c>
      <c r="AC70" s="435">
        <v>1.5</v>
      </c>
      <c r="AD70" s="436">
        <v>1.75</v>
      </c>
      <c r="AE70" s="502">
        <f t="shared" si="18"/>
        <v>10.69756597222222</v>
      </c>
      <c r="AF70" s="437">
        <f t="shared" si="13"/>
        <v>12.837079166666665</v>
      </c>
      <c r="AG70" s="438">
        <f t="shared" si="14"/>
        <v>14.976592361111109</v>
      </c>
    </row>
    <row r="71" spans="1:33" x14ac:dyDescent="0.3">
      <c r="A71" s="14"/>
      <c r="B71" s="14">
        <v>144</v>
      </c>
      <c r="C71" s="527">
        <v>1</v>
      </c>
      <c r="D71" s="149">
        <v>14000</v>
      </c>
      <c r="E71" s="165">
        <f t="shared" si="0"/>
        <v>144</v>
      </c>
      <c r="F71" s="165">
        <f t="shared" si="1"/>
        <v>144</v>
      </c>
      <c r="G71" s="529">
        <v>750</v>
      </c>
      <c r="H71" s="165">
        <f t="shared" si="2"/>
        <v>18.666666666666668</v>
      </c>
      <c r="I71" s="149">
        <v>10</v>
      </c>
      <c r="J71" s="14">
        <f t="shared" si="3"/>
        <v>72</v>
      </c>
      <c r="K71" s="149">
        <v>5</v>
      </c>
      <c r="L71" s="14">
        <f t="shared" si="4"/>
        <v>120.24000000000001</v>
      </c>
      <c r="M71" s="149">
        <v>5</v>
      </c>
      <c r="N71" s="149">
        <f t="shared" si="5"/>
        <v>59.760000000000005</v>
      </c>
      <c r="O71" s="14">
        <f t="shared" si="6"/>
        <v>72</v>
      </c>
      <c r="P71" s="166">
        <f t="shared" si="7"/>
        <v>3022</v>
      </c>
      <c r="Q71" s="166">
        <f t="shared" si="8"/>
        <v>50.366666666666667</v>
      </c>
      <c r="R71" s="542">
        <f>'Costs per Hr-Mn-Sc'!$F$8</f>
        <v>0.3597499999999999</v>
      </c>
      <c r="S71" s="417">
        <f t="shared" si="9"/>
        <v>7.5497534722222195</v>
      </c>
      <c r="T71" s="137">
        <f>'Production Timings'!$D$12</f>
        <v>0.48566249999999983</v>
      </c>
      <c r="U71" s="138">
        <f>'Production Timings'!$D$6</f>
        <v>0.37773749999999989</v>
      </c>
      <c r="V71" s="412">
        <f>'Production Timings'!$D$10</f>
        <v>0.11991666666666663</v>
      </c>
      <c r="W71" s="14"/>
      <c r="X71" s="416">
        <f t="shared" si="32"/>
        <v>0</v>
      </c>
      <c r="Y71" s="416">
        <f t="shared" si="33"/>
        <v>0</v>
      </c>
      <c r="Z71" s="416">
        <f t="shared" si="31"/>
        <v>0</v>
      </c>
      <c r="AA71" s="592">
        <f t="shared" si="12"/>
        <v>8.5330701388888865</v>
      </c>
      <c r="AB71" s="501">
        <v>1.25</v>
      </c>
      <c r="AC71" s="435">
        <v>1.5</v>
      </c>
      <c r="AD71" s="436">
        <v>1.75</v>
      </c>
      <c r="AE71" s="502">
        <f t="shared" si="18"/>
        <v>10.666337673611109</v>
      </c>
      <c r="AF71" s="437">
        <f t="shared" si="13"/>
        <v>12.799605208333329</v>
      </c>
      <c r="AG71" s="438">
        <f t="shared" si="14"/>
        <v>14.932872743055551</v>
      </c>
    </row>
    <row r="72" spans="1:33" x14ac:dyDescent="0.3">
      <c r="A72" s="232"/>
      <c r="B72" s="14">
        <v>288</v>
      </c>
      <c r="C72" s="527">
        <v>1</v>
      </c>
      <c r="D72" s="149">
        <v>14000</v>
      </c>
      <c r="E72" s="165">
        <f>B72/C72</f>
        <v>288</v>
      </c>
      <c r="F72" s="165">
        <f>ROUNDUP(E72,0)</f>
        <v>288</v>
      </c>
      <c r="G72" s="529">
        <v>750</v>
      </c>
      <c r="H72" s="165">
        <f>D72/G72</f>
        <v>18.666666666666668</v>
      </c>
      <c r="I72" s="149">
        <v>10</v>
      </c>
      <c r="J72" s="14">
        <f>B72*0.5</f>
        <v>144</v>
      </c>
      <c r="K72" s="149">
        <v>5</v>
      </c>
      <c r="L72" s="14">
        <f>(K72*0.167)*F72</f>
        <v>240.48000000000002</v>
      </c>
      <c r="M72" s="149">
        <v>5</v>
      </c>
      <c r="N72" s="149">
        <f>(M72*E72)*0.083</f>
        <v>119.52000000000001</v>
      </c>
      <c r="O72" s="14">
        <f>(0.5*C72)*F72</f>
        <v>144</v>
      </c>
      <c r="P72" s="166">
        <f>(H72*F72)+(I72+J72+L72+N72+O72)</f>
        <v>6034</v>
      </c>
      <c r="Q72" s="166">
        <f>P72/60</f>
        <v>100.56666666666666</v>
      </c>
      <c r="R72" s="542">
        <f>'Costs per Hr-Mn-Sc'!$F$8</f>
        <v>0.3597499999999999</v>
      </c>
      <c r="S72" s="417">
        <f>(R72*P72)/B72</f>
        <v>7.5372621527777754</v>
      </c>
      <c r="T72" s="137">
        <f>'Production Timings'!$D$12</f>
        <v>0.48566249999999983</v>
      </c>
      <c r="U72" s="138">
        <f>'Production Timings'!$D$6</f>
        <v>0.37773749999999989</v>
      </c>
      <c r="V72" s="412">
        <f>'Production Timings'!$D$10</f>
        <v>0.11991666666666663</v>
      </c>
      <c r="W72" s="14"/>
      <c r="X72" s="416">
        <f t="shared" si="32"/>
        <v>0</v>
      </c>
      <c r="Y72" s="416">
        <f t="shared" si="33"/>
        <v>0</v>
      </c>
      <c r="Z72" s="416">
        <f t="shared" si="31"/>
        <v>0</v>
      </c>
      <c r="AA72" s="592">
        <f>SUM(S72:V72)+Y72</f>
        <v>8.5205788194444416</v>
      </c>
      <c r="AB72" s="501">
        <v>1.25</v>
      </c>
      <c r="AC72" s="435">
        <v>1.5</v>
      </c>
      <c r="AD72" s="436">
        <v>1.75</v>
      </c>
      <c r="AE72" s="502">
        <f>AA72*AB72</f>
        <v>10.650723524305551</v>
      </c>
      <c r="AF72" s="437">
        <f>AA72*AC72</f>
        <v>12.780868229166662</v>
      </c>
      <c r="AG72" s="438">
        <f>AA72*AD72</f>
        <v>14.911012934027774</v>
      </c>
    </row>
    <row r="73" spans="1:33" ht="15.6" x14ac:dyDescent="0.3">
      <c r="A73" s="168"/>
      <c r="B73" s="422">
        <v>1</v>
      </c>
      <c r="C73" s="525">
        <v>1</v>
      </c>
      <c r="D73" s="422">
        <v>16000</v>
      </c>
      <c r="E73" s="424">
        <f t="shared" si="0"/>
        <v>1</v>
      </c>
      <c r="F73" s="424">
        <f t="shared" si="1"/>
        <v>1</v>
      </c>
      <c r="G73" s="528">
        <v>750</v>
      </c>
      <c r="H73" s="424">
        <f t="shared" si="2"/>
        <v>21.333333333333332</v>
      </c>
      <c r="I73" s="422">
        <v>10</v>
      </c>
      <c r="J73" s="422">
        <f t="shared" si="3"/>
        <v>0.5</v>
      </c>
      <c r="K73" s="422">
        <v>5</v>
      </c>
      <c r="L73" s="422">
        <f t="shared" si="4"/>
        <v>0.83500000000000008</v>
      </c>
      <c r="M73" s="422">
        <v>5</v>
      </c>
      <c r="N73" s="422">
        <f t="shared" si="5"/>
        <v>0.41500000000000004</v>
      </c>
      <c r="O73" s="422">
        <f t="shared" si="6"/>
        <v>0.5</v>
      </c>
      <c r="P73" s="426">
        <f t="shared" si="7"/>
        <v>33.583333333333329</v>
      </c>
      <c r="Q73" s="426">
        <f t="shared" si="8"/>
        <v>0.55972222222222212</v>
      </c>
      <c r="R73" s="544">
        <f>'Costs per Hr-Mn-Sc'!$F$8</f>
        <v>0.3597499999999999</v>
      </c>
      <c r="S73" s="427">
        <f t="shared" si="9"/>
        <v>12.081604166666661</v>
      </c>
      <c r="T73" s="428">
        <f>'Production Timings'!$D$12</f>
        <v>0.48566249999999983</v>
      </c>
      <c r="U73" s="429">
        <f>'Production Timings'!$D$6</f>
        <v>0.37773749999999989</v>
      </c>
      <c r="V73" s="422">
        <f>'Production Timings'!$D$10</f>
        <v>0.11991666666666663</v>
      </c>
      <c r="W73" s="422"/>
      <c r="X73" s="422">
        <f>(X$4*W73)</f>
        <v>0</v>
      </c>
      <c r="Y73" s="422">
        <f>(Y$4*W73)</f>
        <v>0</v>
      </c>
      <c r="Z73" s="422">
        <f>W73*X73+Y73</f>
        <v>0</v>
      </c>
      <c r="AA73" s="430">
        <f t="shared" si="12"/>
        <v>13.064920833333328</v>
      </c>
      <c r="AB73" s="431">
        <v>1.25</v>
      </c>
      <c r="AC73" s="431">
        <v>1.5</v>
      </c>
      <c r="AD73" s="432">
        <v>1.75</v>
      </c>
      <c r="AE73" s="433">
        <f t="shared" si="18"/>
        <v>16.331151041666661</v>
      </c>
      <c r="AF73" s="434">
        <f t="shared" si="13"/>
        <v>19.597381249999991</v>
      </c>
      <c r="AG73" s="434">
        <f t="shared" si="14"/>
        <v>22.863611458333324</v>
      </c>
    </row>
    <row r="74" spans="1:33" ht="15.6" x14ac:dyDescent="0.3">
      <c r="A74" s="391"/>
      <c r="B74" s="416">
        <v>2</v>
      </c>
      <c r="C74" s="526">
        <v>1</v>
      </c>
      <c r="D74" s="149">
        <v>16000</v>
      </c>
      <c r="E74" s="165">
        <f>B74/C74</f>
        <v>2</v>
      </c>
      <c r="F74" s="165">
        <f>ROUNDUP(E74,0)</f>
        <v>2</v>
      </c>
      <c r="G74" s="529">
        <v>750</v>
      </c>
      <c r="H74" s="165">
        <f>D74/G74</f>
        <v>21.333333333333332</v>
      </c>
      <c r="I74" s="149">
        <v>10</v>
      </c>
      <c r="J74" s="14">
        <f>B74*0.5</f>
        <v>1</v>
      </c>
      <c r="K74" s="149">
        <v>5</v>
      </c>
      <c r="L74" s="14">
        <f>(K74*0.167)*F74</f>
        <v>1.6700000000000002</v>
      </c>
      <c r="M74" s="149">
        <v>5</v>
      </c>
      <c r="N74" s="149">
        <f>(M74*E74)*0.083</f>
        <v>0.83000000000000007</v>
      </c>
      <c r="O74" s="14">
        <f>(0.5*C74)*F74</f>
        <v>1</v>
      </c>
      <c r="P74" s="166">
        <f>(H74*F74)+(I74+J74+L74+N74+O74)</f>
        <v>57.166666666666664</v>
      </c>
      <c r="Q74" s="166">
        <f>P74/60</f>
        <v>0.95277777777777772</v>
      </c>
      <c r="R74" s="542">
        <f>'Costs per Hr-Mn-Sc'!$F$8</f>
        <v>0.3597499999999999</v>
      </c>
      <c r="S74" s="417">
        <f>(R74*P74)/B74</f>
        <v>10.282854166666663</v>
      </c>
      <c r="T74" s="137">
        <f>'Production Timings'!$D$12</f>
        <v>0.48566249999999983</v>
      </c>
      <c r="U74" s="138">
        <f>'Production Timings'!$D$6</f>
        <v>0.37773749999999989</v>
      </c>
      <c r="V74" s="412">
        <f>'Production Timings'!$D$10</f>
        <v>0.11991666666666663</v>
      </c>
      <c r="W74" s="14"/>
      <c r="X74" s="416">
        <f>(X$4*W74)</f>
        <v>0</v>
      </c>
      <c r="Y74" s="416">
        <f>(Y$4*W74)</f>
        <v>0</v>
      </c>
      <c r="Z74" s="416">
        <f>W74*X74+Y74</f>
        <v>0</v>
      </c>
      <c r="AA74" s="592">
        <f>SUM(S74:V74)+Y74</f>
        <v>11.26617083333333</v>
      </c>
      <c r="AB74" s="501">
        <v>1.25</v>
      </c>
      <c r="AC74" s="435">
        <v>1.5</v>
      </c>
      <c r="AD74" s="436">
        <v>1.75</v>
      </c>
      <c r="AE74" s="502">
        <f>AA74*AB74</f>
        <v>14.082713541666664</v>
      </c>
      <c r="AF74" s="437">
        <f>AA74*AC74</f>
        <v>16.899256249999993</v>
      </c>
      <c r="AG74" s="438">
        <f>AA74*AD74</f>
        <v>19.715798958333327</v>
      </c>
    </row>
    <row r="75" spans="1:33" x14ac:dyDescent="0.3">
      <c r="B75" s="149">
        <v>6</v>
      </c>
      <c r="C75" s="527">
        <v>1</v>
      </c>
      <c r="D75" s="149">
        <v>16000</v>
      </c>
      <c r="E75" s="165">
        <f t="shared" si="0"/>
        <v>6</v>
      </c>
      <c r="F75" s="165">
        <f t="shared" si="1"/>
        <v>6</v>
      </c>
      <c r="G75" s="529">
        <v>750</v>
      </c>
      <c r="H75" s="165">
        <f t="shared" si="2"/>
        <v>21.333333333333332</v>
      </c>
      <c r="I75" s="149">
        <v>10</v>
      </c>
      <c r="J75" s="14">
        <f t="shared" si="3"/>
        <v>3</v>
      </c>
      <c r="K75" s="149">
        <v>5</v>
      </c>
      <c r="L75" s="14">
        <f t="shared" si="4"/>
        <v>5.0100000000000007</v>
      </c>
      <c r="M75" s="149">
        <v>5</v>
      </c>
      <c r="N75" s="149">
        <f t="shared" si="5"/>
        <v>2.4900000000000002</v>
      </c>
      <c r="O75" s="14">
        <f t="shared" si="6"/>
        <v>3</v>
      </c>
      <c r="P75" s="166">
        <f t="shared" si="7"/>
        <v>151.5</v>
      </c>
      <c r="Q75" s="166">
        <f t="shared" si="8"/>
        <v>2.5249999999999999</v>
      </c>
      <c r="R75" s="542">
        <f>'Costs per Hr-Mn-Sc'!$F$8</f>
        <v>0.3597499999999999</v>
      </c>
      <c r="S75" s="417">
        <f t="shared" si="9"/>
        <v>9.0836874999999981</v>
      </c>
      <c r="T75" s="137">
        <f>'Production Timings'!$D$12</f>
        <v>0.48566249999999983</v>
      </c>
      <c r="U75" s="138">
        <f>'Production Timings'!$D$6</f>
        <v>0.37773749999999989</v>
      </c>
      <c r="V75" s="412">
        <f>'Production Timings'!$D$10</f>
        <v>0.11991666666666663</v>
      </c>
      <c r="W75" s="14"/>
      <c r="X75" s="416">
        <f>(X$4*W75)</f>
        <v>0</v>
      </c>
      <c r="Y75" s="416">
        <f>(Y$4*W75)</f>
        <v>0</v>
      </c>
      <c r="Z75" s="416">
        <f t="shared" ref="Z75:Z81" si="34">W75*X75+Y75</f>
        <v>0</v>
      </c>
      <c r="AA75" s="592">
        <f t="shared" si="12"/>
        <v>10.067004166666665</v>
      </c>
      <c r="AB75" s="501">
        <v>1.25</v>
      </c>
      <c r="AC75" s="435">
        <v>1.5</v>
      </c>
      <c r="AD75" s="436">
        <v>1.75</v>
      </c>
      <c r="AE75" s="502">
        <f t="shared" si="18"/>
        <v>12.583755208333331</v>
      </c>
      <c r="AF75" s="437">
        <f t="shared" si="13"/>
        <v>15.100506249999999</v>
      </c>
      <c r="AG75" s="438">
        <f t="shared" si="14"/>
        <v>17.617257291666665</v>
      </c>
    </row>
    <row r="76" spans="1:33" x14ac:dyDescent="0.3">
      <c r="B76" s="149">
        <v>12</v>
      </c>
      <c r="C76" s="527">
        <v>1</v>
      </c>
      <c r="D76" s="149">
        <v>16000</v>
      </c>
      <c r="E76" s="165">
        <f t="shared" si="0"/>
        <v>12</v>
      </c>
      <c r="F76" s="165">
        <f t="shared" si="1"/>
        <v>12</v>
      </c>
      <c r="G76" s="529">
        <v>750</v>
      </c>
      <c r="H76" s="165">
        <f t="shared" si="2"/>
        <v>21.333333333333332</v>
      </c>
      <c r="I76" s="149">
        <v>10</v>
      </c>
      <c r="J76" s="14">
        <f t="shared" si="3"/>
        <v>6</v>
      </c>
      <c r="K76" s="149">
        <v>5</v>
      </c>
      <c r="L76" s="14">
        <f t="shared" si="4"/>
        <v>10.020000000000001</v>
      </c>
      <c r="M76" s="149">
        <v>5</v>
      </c>
      <c r="N76" s="149">
        <f t="shared" si="5"/>
        <v>4.9800000000000004</v>
      </c>
      <c r="O76" s="14">
        <f t="shared" si="6"/>
        <v>6</v>
      </c>
      <c r="P76" s="166">
        <f t="shared" si="7"/>
        <v>293</v>
      </c>
      <c r="Q76" s="166">
        <f t="shared" si="8"/>
        <v>4.8833333333333337</v>
      </c>
      <c r="R76" s="542">
        <f>'Costs per Hr-Mn-Sc'!$F$8</f>
        <v>0.3597499999999999</v>
      </c>
      <c r="S76" s="417">
        <f t="shared" si="9"/>
        <v>8.7838958333333306</v>
      </c>
      <c r="T76" s="137">
        <f>'Production Timings'!$D$12</f>
        <v>0.48566249999999983</v>
      </c>
      <c r="U76" s="138">
        <f>'Production Timings'!$D$6</f>
        <v>0.37773749999999989</v>
      </c>
      <c r="V76" s="412">
        <f>'Production Timings'!$D$10</f>
        <v>0.11991666666666663</v>
      </c>
      <c r="W76" s="14"/>
      <c r="X76" s="416">
        <f t="shared" ref="X76:X81" si="35">(X$4*W76)</f>
        <v>0</v>
      </c>
      <c r="Y76" s="416">
        <f t="shared" ref="Y76:Y81" si="36">(Y$4*W76)</f>
        <v>0</v>
      </c>
      <c r="Z76" s="416">
        <f t="shared" si="34"/>
        <v>0</v>
      </c>
      <c r="AA76" s="592">
        <f t="shared" si="12"/>
        <v>9.7672124999999976</v>
      </c>
      <c r="AB76" s="501">
        <v>1.25</v>
      </c>
      <c r="AC76" s="435">
        <v>1.5</v>
      </c>
      <c r="AD76" s="436">
        <v>1.75</v>
      </c>
      <c r="AE76" s="502">
        <f t="shared" si="18"/>
        <v>12.209015624999997</v>
      </c>
      <c r="AF76" s="437">
        <f t="shared" si="13"/>
        <v>14.650818749999996</v>
      </c>
      <c r="AG76" s="438">
        <f t="shared" si="14"/>
        <v>17.092621874999995</v>
      </c>
    </row>
    <row r="77" spans="1:33" x14ac:dyDescent="0.3">
      <c r="B77" s="149">
        <v>24</v>
      </c>
      <c r="C77" s="527">
        <v>1</v>
      </c>
      <c r="D77" s="149">
        <v>16000</v>
      </c>
      <c r="E77" s="165">
        <f t="shared" si="0"/>
        <v>24</v>
      </c>
      <c r="F77" s="165">
        <f t="shared" si="1"/>
        <v>24</v>
      </c>
      <c r="G77" s="529">
        <v>750</v>
      </c>
      <c r="H77" s="165">
        <f t="shared" si="2"/>
        <v>21.333333333333332</v>
      </c>
      <c r="I77" s="149">
        <v>10</v>
      </c>
      <c r="J77" s="14">
        <f t="shared" si="3"/>
        <v>12</v>
      </c>
      <c r="K77" s="149">
        <v>5</v>
      </c>
      <c r="L77" s="14">
        <f t="shared" si="4"/>
        <v>20.040000000000003</v>
      </c>
      <c r="M77" s="149">
        <v>5</v>
      </c>
      <c r="N77" s="149">
        <f t="shared" si="5"/>
        <v>9.9600000000000009</v>
      </c>
      <c r="O77" s="14">
        <f t="shared" si="6"/>
        <v>12</v>
      </c>
      <c r="P77" s="166">
        <f t="shared" si="7"/>
        <v>576</v>
      </c>
      <c r="Q77" s="166">
        <f t="shared" si="8"/>
        <v>9.6</v>
      </c>
      <c r="R77" s="542">
        <f>'Costs per Hr-Mn-Sc'!$F$8</f>
        <v>0.3597499999999999</v>
      </c>
      <c r="S77" s="417">
        <f t="shared" si="9"/>
        <v>8.6339999999999986</v>
      </c>
      <c r="T77" s="137">
        <f>'Production Timings'!$D$12</f>
        <v>0.48566249999999983</v>
      </c>
      <c r="U77" s="138">
        <f>'Production Timings'!$D$6</f>
        <v>0.37773749999999989</v>
      </c>
      <c r="V77" s="412">
        <f>'Production Timings'!$D$10</f>
        <v>0.11991666666666663</v>
      </c>
      <c r="W77" s="14"/>
      <c r="X77" s="416">
        <f t="shared" si="35"/>
        <v>0</v>
      </c>
      <c r="Y77" s="416">
        <f t="shared" si="36"/>
        <v>0</v>
      </c>
      <c r="Z77" s="416">
        <f t="shared" si="34"/>
        <v>0</v>
      </c>
      <c r="AA77" s="592">
        <f t="shared" si="12"/>
        <v>9.6173166666666656</v>
      </c>
      <c r="AB77" s="501">
        <v>1.25</v>
      </c>
      <c r="AC77" s="435">
        <v>1.5</v>
      </c>
      <c r="AD77" s="436">
        <v>1.75</v>
      </c>
      <c r="AE77" s="502">
        <f t="shared" si="18"/>
        <v>12.021645833333332</v>
      </c>
      <c r="AF77" s="437">
        <f t="shared" si="13"/>
        <v>14.425974999999998</v>
      </c>
      <c r="AG77" s="438">
        <f t="shared" si="14"/>
        <v>16.830304166666664</v>
      </c>
    </row>
    <row r="78" spans="1:33" x14ac:dyDescent="0.3">
      <c r="B78" s="149">
        <v>48</v>
      </c>
      <c r="C78" s="527">
        <v>1</v>
      </c>
      <c r="D78" s="149">
        <v>16000</v>
      </c>
      <c r="E78" s="165">
        <f t="shared" si="0"/>
        <v>48</v>
      </c>
      <c r="F78" s="165">
        <f t="shared" si="1"/>
        <v>48</v>
      </c>
      <c r="G78" s="529">
        <v>750</v>
      </c>
      <c r="H78" s="165">
        <f t="shared" si="2"/>
        <v>21.333333333333332</v>
      </c>
      <c r="I78" s="149">
        <v>10</v>
      </c>
      <c r="J78" s="14">
        <f t="shared" si="3"/>
        <v>24</v>
      </c>
      <c r="K78" s="149">
        <v>5</v>
      </c>
      <c r="L78" s="14">
        <f t="shared" si="4"/>
        <v>40.080000000000005</v>
      </c>
      <c r="M78" s="149">
        <v>5</v>
      </c>
      <c r="N78" s="149">
        <f t="shared" si="5"/>
        <v>19.920000000000002</v>
      </c>
      <c r="O78" s="14">
        <f t="shared" si="6"/>
        <v>24</v>
      </c>
      <c r="P78" s="166">
        <f t="shared" si="7"/>
        <v>1142</v>
      </c>
      <c r="Q78" s="166">
        <f t="shared" si="8"/>
        <v>19.033333333333335</v>
      </c>
      <c r="R78" s="542">
        <f>'Costs per Hr-Mn-Sc'!$F$8</f>
        <v>0.3597499999999999</v>
      </c>
      <c r="S78" s="417">
        <f t="shared" si="9"/>
        <v>8.5590520833333308</v>
      </c>
      <c r="T78" s="137">
        <f>'Production Timings'!$D$12</f>
        <v>0.48566249999999983</v>
      </c>
      <c r="U78" s="138">
        <f>'Production Timings'!$D$6</f>
        <v>0.37773749999999989</v>
      </c>
      <c r="V78" s="412">
        <f>'Production Timings'!$D$10</f>
        <v>0.11991666666666663</v>
      </c>
      <c r="W78" s="14"/>
      <c r="X78" s="416">
        <f t="shared" si="35"/>
        <v>0</v>
      </c>
      <c r="Y78" s="416">
        <f t="shared" si="36"/>
        <v>0</v>
      </c>
      <c r="Z78" s="416">
        <f t="shared" si="34"/>
        <v>0</v>
      </c>
      <c r="AA78" s="592">
        <f t="shared" si="12"/>
        <v>9.5423687499999978</v>
      </c>
      <c r="AB78" s="501">
        <v>1.25</v>
      </c>
      <c r="AC78" s="435">
        <v>1.5</v>
      </c>
      <c r="AD78" s="436">
        <v>1.75</v>
      </c>
      <c r="AE78" s="502">
        <f t="shared" si="18"/>
        <v>11.927960937499996</v>
      </c>
      <c r="AF78" s="437">
        <f t="shared" si="13"/>
        <v>14.313553124999997</v>
      </c>
      <c r="AG78" s="438">
        <f t="shared" si="14"/>
        <v>16.699145312499997</v>
      </c>
    </row>
    <row r="79" spans="1:33" x14ac:dyDescent="0.3">
      <c r="B79" s="14">
        <v>72</v>
      </c>
      <c r="C79" s="527">
        <v>1</v>
      </c>
      <c r="D79" s="149">
        <v>16000</v>
      </c>
      <c r="E79" s="165">
        <f>B79/C79</f>
        <v>72</v>
      </c>
      <c r="F79" s="165">
        <f>ROUNDUP(E79,0)</f>
        <v>72</v>
      </c>
      <c r="G79" s="529">
        <v>750</v>
      </c>
      <c r="H79" s="165">
        <f>D79/G79</f>
        <v>21.333333333333332</v>
      </c>
      <c r="I79" s="149">
        <v>10</v>
      </c>
      <c r="J79" s="14">
        <f>B79*0.5</f>
        <v>36</v>
      </c>
      <c r="K79" s="149">
        <v>5</v>
      </c>
      <c r="L79" s="14">
        <f>(K79*0.167)*F79</f>
        <v>60.120000000000005</v>
      </c>
      <c r="M79" s="149">
        <v>5</v>
      </c>
      <c r="N79" s="149">
        <f>(M79*E79)*0.083</f>
        <v>29.880000000000003</v>
      </c>
      <c r="O79" s="14">
        <f>(0.5*C79)*F79</f>
        <v>36</v>
      </c>
      <c r="P79" s="166">
        <f>(H79*F79)+(I79+J79+L79+N79+O79)</f>
        <v>1708</v>
      </c>
      <c r="Q79" s="166">
        <f>P79/60</f>
        <v>28.466666666666665</v>
      </c>
      <c r="R79" s="542">
        <f>'Costs per Hr-Mn-Sc'!$F$8</f>
        <v>0.3597499999999999</v>
      </c>
      <c r="S79" s="417">
        <f>(R79*P79)/B79</f>
        <v>8.5340694444444427</v>
      </c>
      <c r="T79" s="137">
        <f>'Production Timings'!$D$12</f>
        <v>0.48566249999999983</v>
      </c>
      <c r="U79" s="138">
        <f>'Production Timings'!$D$6</f>
        <v>0.37773749999999989</v>
      </c>
      <c r="V79" s="412">
        <f>'Production Timings'!$D$10</f>
        <v>0.11991666666666663</v>
      </c>
      <c r="W79" s="14"/>
      <c r="X79" s="416">
        <f t="shared" si="35"/>
        <v>0</v>
      </c>
      <c r="Y79" s="416">
        <f t="shared" si="36"/>
        <v>0</v>
      </c>
      <c r="Z79" s="416">
        <f t="shared" si="34"/>
        <v>0</v>
      </c>
      <c r="AA79" s="592">
        <f>SUM(S79:V79)+Y79</f>
        <v>9.5173861111111098</v>
      </c>
      <c r="AB79" s="501">
        <v>1.25</v>
      </c>
      <c r="AC79" s="435">
        <v>1.5</v>
      </c>
      <c r="AD79" s="436">
        <v>1.75</v>
      </c>
      <c r="AE79" s="502">
        <f t="shared" si="18"/>
        <v>11.896732638888887</v>
      </c>
      <c r="AF79" s="437">
        <f t="shared" si="13"/>
        <v>14.276079166666666</v>
      </c>
      <c r="AG79" s="438">
        <f t="shared" si="14"/>
        <v>16.655425694444443</v>
      </c>
    </row>
    <row r="80" spans="1:33" x14ac:dyDescent="0.3">
      <c r="B80" s="14">
        <v>144</v>
      </c>
      <c r="C80" s="527">
        <v>1</v>
      </c>
      <c r="D80" s="149">
        <v>16000</v>
      </c>
      <c r="E80" s="165">
        <f t="shared" si="0"/>
        <v>144</v>
      </c>
      <c r="F80" s="165">
        <f t="shared" si="1"/>
        <v>144</v>
      </c>
      <c r="G80" s="529">
        <v>750</v>
      </c>
      <c r="H80" s="165">
        <f t="shared" si="2"/>
        <v>21.333333333333332</v>
      </c>
      <c r="I80" s="149">
        <v>10</v>
      </c>
      <c r="J80" s="14">
        <f t="shared" si="3"/>
        <v>72</v>
      </c>
      <c r="K80" s="149">
        <v>5</v>
      </c>
      <c r="L80" s="14">
        <f t="shared" si="4"/>
        <v>120.24000000000001</v>
      </c>
      <c r="M80" s="149">
        <v>5</v>
      </c>
      <c r="N80" s="149">
        <f t="shared" si="5"/>
        <v>59.760000000000005</v>
      </c>
      <c r="O80" s="14">
        <f t="shared" si="6"/>
        <v>72</v>
      </c>
      <c r="P80" s="166">
        <f t="shared" si="7"/>
        <v>3406</v>
      </c>
      <c r="Q80" s="166">
        <f t="shared" si="8"/>
        <v>56.766666666666666</v>
      </c>
      <c r="R80" s="542">
        <f>'Costs per Hr-Mn-Sc'!$F$8</f>
        <v>0.3597499999999999</v>
      </c>
      <c r="S80" s="417">
        <f t="shared" si="9"/>
        <v>8.5090868055555529</v>
      </c>
      <c r="T80" s="137">
        <f>'Production Timings'!$D$12</f>
        <v>0.48566249999999983</v>
      </c>
      <c r="U80" s="138">
        <f>'Production Timings'!$D$6</f>
        <v>0.37773749999999989</v>
      </c>
      <c r="V80" s="412">
        <f>'Production Timings'!$D$10</f>
        <v>0.11991666666666663</v>
      </c>
      <c r="W80" s="14"/>
      <c r="X80" s="416">
        <f t="shared" si="35"/>
        <v>0</v>
      </c>
      <c r="Y80" s="416">
        <f t="shared" si="36"/>
        <v>0</v>
      </c>
      <c r="Z80" s="416">
        <f t="shared" si="34"/>
        <v>0</v>
      </c>
      <c r="AA80" s="592">
        <f t="shared" si="12"/>
        <v>9.4924034722222199</v>
      </c>
      <c r="AB80" s="501">
        <v>1.25</v>
      </c>
      <c r="AC80" s="435">
        <v>1.5</v>
      </c>
      <c r="AD80" s="436">
        <v>1.75</v>
      </c>
      <c r="AE80" s="502">
        <f t="shared" si="18"/>
        <v>11.865504340277775</v>
      </c>
      <c r="AF80" s="437">
        <f t="shared" si="13"/>
        <v>14.238605208333329</v>
      </c>
      <c r="AG80" s="438">
        <f t="shared" si="14"/>
        <v>16.611706076388884</v>
      </c>
    </row>
    <row r="81" spans="2:33" x14ac:dyDescent="0.3">
      <c r="B81" s="14">
        <v>288</v>
      </c>
      <c r="C81" s="527">
        <v>1</v>
      </c>
      <c r="D81" s="149">
        <v>16000</v>
      </c>
      <c r="E81" s="165">
        <f>B81/C81</f>
        <v>288</v>
      </c>
      <c r="F81" s="165">
        <f>ROUNDUP(E81,0)</f>
        <v>288</v>
      </c>
      <c r="G81" s="529">
        <v>750</v>
      </c>
      <c r="H81" s="165">
        <f>D81/G81</f>
        <v>21.333333333333332</v>
      </c>
      <c r="I81" s="149">
        <v>10</v>
      </c>
      <c r="J81" s="14">
        <f>B81*0.5</f>
        <v>144</v>
      </c>
      <c r="K81" s="149">
        <v>5</v>
      </c>
      <c r="L81" s="14">
        <f>(K81*0.167)*F81</f>
        <v>240.48000000000002</v>
      </c>
      <c r="M81" s="149">
        <v>5</v>
      </c>
      <c r="N81" s="149">
        <f>(M81*E81)*0.083</f>
        <v>119.52000000000001</v>
      </c>
      <c r="O81" s="14">
        <f>(0.5*C81)*F81</f>
        <v>144</v>
      </c>
      <c r="P81" s="166">
        <f>(H81*F81)+(I81+J81+L81+N81+O81)</f>
        <v>6802</v>
      </c>
      <c r="Q81" s="166">
        <f>P81/60</f>
        <v>113.36666666666666</v>
      </c>
      <c r="R81" s="542">
        <f>'Costs per Hr-Mn-Sc'!$F$8</f>
        <v>0.3597499999999999</v>
      </c>
      <c r="S81" s="417">
        <f>(R81*P81)/B81</f>
        <v>8.4965954861111097</v>
      </c>
      <c r="T81" s="137">
        <f>'Production Timings'!$D$12</f>
        <v>0.48566249999999983</v>
      </c>
      <c r="U81" s="138">
        <f>'Production Timings'!$D$6</f>
        <v>0.37773749999999989</v>
      </c>
      <c r="V81" s="412">
        <f>'Production Timings'!$D$10</f>
        <v>0.11991666666666663</v>
      </c>
      <c r="W81" s="14"/>
      <c r="X81" s="416">
        <f t="shared" si="35"/>
        <v>0</v>
      </c>
      <c r="Y81" s="416">
        <f t="shared" si="36"/>
        <v>0</v>
      </c>
      <c r="Z81" s="416">
        <f t="shared" si="34"/>
        <v>0</v>
      </c>
      <c r="AA81" s="592">
        <f>SUM(S81:V81)+Y81</f>
        <v>9.4799121527777768</v>
      </c>
      <c r="AB81" s="501">
        <v>1.25</v>
      </c>
      <c r="AC81" s="435">
        <v>1.5</v>
      </c>
      <c r="AD81" s="436">
        <v>1.75</v>
      </c>
      <c r="AE81" s="502">
        <f>AA81*AB81</f>
        <v>11.849890190972221</v>
      </c>
      <c r="AF81" s="437">
        <f>AA81*AC81</f>
        <v>14.219868229166664</v>
      </c>
      <c r="AG81" s="438">
        <f>AA81*AD81</f>
        <v>16.589846267361111</v>
      </c>
    </row>
    <row r="82" spans="2:33" x14ac:dyDescent="0.3">
      <c r="B82" s="422">
        <v>1</v>
      </c>
      <c r="C82" s="525">
        <v>1</v>
      </c>
      <c r="D82" s="422">
        <v>18000</v>
      </c>
      <c r="E82" s="424">
        <f t="shared" si="0"/>
        <v>1</v>
      </c>
      <c r="F82" s="424">
        <f t="shared" si="1"/>
        <v>1</v>
      </c>
      <c r="G82" s="528">
        <v>750</v>
      </c>
      <c r="H82" s="424">
        <f t="shared" si="2"/>
        <v>24</v>
      </c>
      <c r="I82" s="422">
        <v>10</v>
      </c>
      <c r="J82" s="422">
        <f t="shared" si="3"/>
        <v>0.5</v>
      </c>
      <c r="K82" s="422">
        <v>5</v>
      </c>
      <c r="L82" s="422">
        <f t="shared" si="4"/>
        <v>0.83500000000000008</v>
      </c>
      <c r="M82" s="422">
        <v>5</v>
      </c>
      <c r="N82" s="422">
        <f t="shared" si="5"/>
        <v>0.41500000000000004</v>
      </c>
      <c r="O82" s="422">
        <f t="shared" si="6"/>
        <v>0.5</v>
      </c>
      <c r="P82" s="426">
        <f t="shared" si="7"/>
        <v>36.25</v>
      </c>
      <c r="Q82" s="426">
        <f t="shared" si="8"/>
        <v>0.60416666666666663</v>
      </c>
      <c r="R82" s="544">
        <f>'Costs per Hr-Mn-Sc'!$F$8</f>
        <v>0.3597499999999999</v>
      </c>
      <c r="S82" s="427">
        <f t="shared" si="9"/>
        <v>13.040937499999997</v>
      </c>
      <c r="T82" s="428">
        <f>'Production Timings'!$D$12</f>
        <v>0.48566249999999983</v>
      </c>
      <c r="U82" s="429">
        <f>'Production Timings'!$D$6</f>
        <v>0.37773749999999989</v>
      </c>
      <c r="V82" s="422">
        <f>'Production Timings'!$D$10</f>
        <v>0.11991666666666663</v>
      </c>
      <c r="W82" s="422"/>
      <c r="X82" s="422">
        <f>(X$4*W82)</f>
        <v>0</v>
      </c>
      <c r="Y82" s="422">
        <f>(Y$4*W82)</f>
        <v>0</v>
      </c>
      <c r="Z82" s="422">
        <f>W82*X82+Y82</f>
        <v>0</v>
      </c>
      <c r="AA82" s="430">
        <f t="shared" si="12"/>
        <v>14.024254166666664</v>
      </c>
      <c r="AB82" s="431">
        <v>1.25</v>
      </c>
      <c r="AC82" s="431">
        <v>1.5</v>
      </c>
      <c r="AD82" s="432">
        <v>1.75</v>
      </c>
      <c r="AE82" s="433">
        <f t="shared" si="18"/>
        <v>17.530317708333328</v>
      </c>
      <c r="AF82" s="434">
        <f t="shared" si="13"/>
        <v>21.036381249999994</v>
      </c>
      <c r="AG82" s="434">
        <f t="shared" si="14"/>
        <v>24.542444791666661</v>
      </c>
    </row>
    <row r="83" spans="2:33" x14ac:dyDescent="0.3">
      <c r="B83" s="416">
        <v>2</v>
      </c>
      <c r="C83" s="526">
        <v>1</v>
      </c>
      <c r="D83" s="149">
        <v>18000</v>
      </c>
      <c r="E83" s="165">
        <f>B83/C83</f>
        <v>2</v>
      </c>
      <c r="F83" s="165">
        <f>ROUNDUP(E83,0)</f>
        <v>2</v>
      </c>
      <c r="G83" s="529">
        <v>750</v>
      </c>
      <c r="H83" s="165">
        <f>D83/G83</f>
        <v>24</v>
      </c>
      <c r="I83" s="149">
        <v>10</v>
      </c>
      <c r="J83" s="14">
        <f>B83*0.5</f>
        <v>1</v>
      </c>
      <c r="K83" s="149">
        <v>5</v>
      </c>
      <c r="L83" s="14">
        <f>(K83*0.167)*F83</f>
        <v>1.6700000000000002</v>
      </c>
      <c r="M83" s="149">
        <v>5</v>
      </c>
      <c r="N83" s="149">
        <f>(M83*E83)*0.083</f>
        <v>0.83000000000000007</v>
      </c>
      <c r="O83" s="14">
        <f>(0.5*C83)*F83</f>
        <v>1</v>
      </c>
      <c r="P83" s="166">
        <f>(H83*F83)+(I83+J83+L83+N83+O83)</f>
        <v>62.5</v>
      </c>
      <c r="Q83" s="166">
        <f>P83/60</f>
        <v>1.0416666666666667</v>
      </c>
      <c r="R83" s="542">
        <f>'Costs per Hr-Mn-Sc'!$F$8</f>
        <v>0.3597499999999999</v>
      </c>
      <c r="S83" s="417">
        <f>(R83*P83)/B83</f>
        <v>11.242187499999996</v>
      </c>
      <c r="T83" s="137">
        <f>'Production Timings'!$D$12</f>
        <v>0.48566249999999983</v>
      </c>
      <c r="U83" s="138">
        <f>'Production Timings'!$D$6</f>
        <v>0.37773749999999989</v>
      </c>
      <c r="V83" s="412">
        <f>'Production Timings'!$D$10</f>
        <v>0.11991666666666663</v>
      </c>
      <c r="W83" s="14"/>
      <c r="X83" s="416">
        <f>(X$4*W83)</f>
        <v>0</v>
      </c>
      <c r="Y83" s="416">
        <f>(Y$4*W83)</f>
        <v>0</v>
      </c>
      <c r="Z83" s="416">
        <f>W83*X83+Y83</f>
        <v>0</v>
      </c>
      <c r="AA83" s="592">
        <f>SUM(S83:V83)+Y83</f>
        <v>12.225504166666664</v>
      </c>
      <c r="AB83" s="501">
        <v>1.25</v>
      </c>
      <c r="AC83" s="435">
        <v>1.5</v>
      </c>
      <c r="AD83" s="436">
        <v>1.75</v>
      </c>
      <c r="AE83" s="502">
        <f>AA83*AB83</f>
        <v>15.28188020833333</v>
      </c>
      <c r="AF83" s="437">
        <f>AA83*AC83</f>
        <v>18.338256249999993</v>
      </c>
      <c r="AG83" s="438">
        <f>AA83*AD83</f>
        <v>21.39463229166666</v>
      </c>
    </row>
    <row r="84" spans="2:33" x14ac:dyDescent="0.3">
      <c r="B84" s="149">
        <v>6</v>
      </c>
      <c r="C84" s="527">
        <v>1</v>
      </c>
      <c r="D84" s="149">
        <v>18000</v>
      </c>
      <c r="E84" s="165">
        <f t="shared" si="0"/>
        <v>6</v>
      </c>
      <c r="F84" s="165">
        <f t="shared" si="1"/>
        <v>6</v>
      </c>
      <c r="G84" s="529">
        <v>750</v>
      </c>
      <c r="H84" s="165">
        <f t="shared" si="2"/>
        <v>24</v>
      </c>
      <c r="I84" s="149">
        <v>10</v>
      </c>
      <c r="J84" s="14">
        <f t="shared" si="3"/>
        <v>3</v>
      </c>
      <c r="K84" s="149">
        <v>5</v>
      </c>
      <c r="L84" s="14">
        <f t="shared" si="4"/>
        <v>5.0100000000000007</v>
      </c>
      <c r="M84" s="149">
        <v>5</v>
      </c>
      <c r="N84" s="149">
        <f t="shared" si="5"/>
        <v>2.4900000000000002</v>
      </c>
      <c r="O84" s="14">
        <f t="shared" si="6"/>
        <v>3</v>
      </c>
      <c r="P84" s="166">
        <f t="shared" si="7"/>
        <v>167.5</v>
      </c>
      <c r="Q84" s="166">
        <f t="shared" si="8"/>
        <v>2.7916666666666665</v>
      </c>
      <c r="R84" s="542">
        <f>'Costs per Hr-Mn-Sc'!$F$8</f>
        <v>0.3597499999999999</v>
      </c>
      <c r="S84" s="417">
        <f t="shared" ref="S84:S165" si="37">(R84*P84)/B84</f>
        <v>10.043020833333332</v>
      </c>
      <c r="T84" s="137">
        <f>'Production Timings'!$D$12</f>
        <v>0.48566249999999983</v>
      </c>
      <c r="U84" s="138">
        <f>'Production Timings'!$D$6</f>
        <v>0.37773749999999989</v>
      </c>
      <c r="V84" s="412">
        <f>'Production Timings'!$D$10</f>
        <v>0.11991666666666663</v>
      </c>
      <c r="W84" s="14"/>
      <c r="X84" s="416">
        <f>(X$4*W84)</f>
        <v>0</v>
      </c>
      <c r="Y84" s="416">
        <f>(Y$4*W84)</f>
        <v>0</v>
      </c>
      <c r="Z84" s="416">
        <f t="shared" ref="Z84:Z90" si="38">W84*X84+Y84</f>
        <v>0</v>
      </c>
      <c r="AA84" s="592">
        <f t="shared" si="12"/>
        <v>11.026337499999999</v>
      </c>
      <c r="AB84" s="501">
        <v>1.25</v>
      </c>
      <c r="AC84" s="435">
        <v>1.5</v>
      </c>
      <c r="AD84" s="436">
        <v>1.75</v>
      </c>
      <c r="AE84" s="502">
        <f t="shared" si="18"/>
        <v>13.782921874999998</v>
      </c>
      <c r="AF84" s="437">
        <f t="shared" si="13"/>
        <v>16.539506249999999</v>
      </c>
      <c r="AG84" s="438">
        <f t="shared" si="14"/>
        <v>19.296090624999998</v>
      </c>
    </row>
    <row r="85" spans="2:33" x14ac:dyDescent="0.3">
      <c r="B85" s="149">
        <v>12</v>
      </c>
      <c r="C85" s="527">
        <v>1</v>
      </c>
      <c r="D85" s="149">
        <v>18000</v>
      </c>
      <c r="E85" s="165">
        <f t="shared" si="0"/>
        <v>12</v>
      </c>
      <c r="F85" s="165">
        <f t="shared" si="1"/>
        <v>12</v>
      </c>
      <c r="G85" s="529">
        <v>750</v>
      </c>
      <c r="H85" s="165">
        <f t="shared" si="2"/>
        <v>24</v>
      </c>
      <c r="I85" s="149">
        <v>10</v>
      </c>
      <c r="J85" s="14">
        <f t="shared" si="3"/>
        <v>6</v>
      </c>
      <c r="K85" s="149">
        <v>5</v>
      </c>
      <c r="L85" s="14">
        <f t="shared" si="4"/>
        <v>10.020000000000001</v>
      </c>
      <c r="M85" s="149">
        <v>5</v>
      </c>
      <c r="N85" s="149">
        <f t="shared" si="5"/>
        <v>4.9800000000000004</v>
      </c>
      <c r="O85" s="14">
        <f t="shared" si="6"/>
        <v>6</v>
      </c>
      <c r="P85" s="166">
        <f t="shared" si="7"/>
        <v>325</v>
      </c>
      <c r="Q85" s="166">
        <f t="shared" si="8"/>
        <v>5.416666666666667</v>
      </c>
      <c r="R85" s="542">
        <f>'Costs per Hr-Mn-Sc'!$F$8</f>
        <v>0.3597499999999999</v>
      </c>
      <c r="S85" s="417">
        <f t="shared" si="37"/>
        <v>9.7432291666666639</v>
      </c>
      <c r="T85" s="137">
        <f>'Production Timings'!$D$12</f>
        <v>0.48566249999999983</v>
      </c>
      <c r="U85" s="138">
        <f>'Production Timings'!$D$6</f>
        <v>0.37773749999999989</v>
      </c>
      <c r="V85" s="412">
        <f>'Production Timings'!$D$10</f>
        <v>0.11991666666666663</v>
      </c>
      <c r="W85" s="14"/>
      <c r="X85" s="416">
        <f t="shared" ref="X85:X90" si="39">(X$4*W85)</f>
        <v>0</v>
      </c>
      <c r="Y85" s="416">
        <f t="shared" ref="Y85:Y90" si="40">(Y$4*W85)</f>
        <v>0</v>
      </c>
      <c r="Z85" s="416">
        <f t="shared" si="38"/>
        <v>0</v>
      </c>
      <c r="AA85" s="592">
        <f t="shared" si="12"/>
        <v>10.726545833333331</v>
      </c>
      <c r="AB85" s="501">
        <v>1.25</v>
      </c>
      <c r="AC85" s="435">
        <v>1.5</v>
      </c>
      <c r="AD85" s="436">
        <v>1.75</v>
      </c>
      <c r="AE85" s="502">
        <f t="shared" si="18"/>
        <v>13.408182291666664</v>
      </c>
      <c r="AF85" s="437">
        <f t="shared" si="13"/>
        <v>16.089818749999996</v>
      </c>
      <c r="AG85" s="438">
        <f t="shared" si="14"/>
        <v>18.771455208333329</v>
      </c>
    </row>
    <row r="86" spans="2:33" x14ac:dyDescent="0.3">
      <c r="B86" s="149">
        <v>24</v>
      </c>
      <c r="C86" s="527">
        <v>1</v>
      </c>
      <c r="D86" s="149">
        <v>18000</v>
      </c>
      <c r="E86" s="165">
        <f t="shared" si="0"/>
        <v>24</v>
      </c>
      <c r="F86" s="165">
        <f t="shared" si="1"/>
        <v>24</v>
      </c>
      <c r="G86" s="529">
        <v>750</v>
      </c>
      <c r="H86" s="165">
        <f t="shared" si="2"/>
        <v>24</v>
      </c>
      <c r="I86" s="149">
        <v>10</v>
      </c>
      <c r="J86" s="14">
        <f t="shared" si="3"/>
        <v>12</v>
      </c>
      <c r="K86" s="149">
        <v>5</v>
      </c>
      <c r="L86" s="14">
        <f t="shared" si="4"/>
        <v>20.040000000000003</v>
      </c>
      <c r="M86" s="149">
        <v>5</v>
      </c>
      <c r="N86" s="149">
        <f t="shared" si="5"/>
        <v>9.9600000000000009</v>
      </c>
      <c r="O86" s="14">
        <f t="shared" si="6"/>
        <v>12</v>
      </c>
      <c r="P86" s="166">
        <f t="shared" si="7"/>
        <v>640</v>
      </c>
      <c r="Q86" s="166">
        <f t="shared" si="8"/>
        <v>10.666666666666666</v>
      </c>
      <c r="R86" s="542">
        <f>'Costs per Hr-Mn-Sc'!$F$8</f>
        <v>0.3597499999999999</v>
      </c>
      <c r="S86" s="417">
        <f t="shared" si="37"/>
        <v>9.5933333333333319</v>
      </c>
      <c r="T86" s="137">
        <f>'Production Timings'!$D$12</f>
        <v>0.48566249999999983</v>
      </c>
      <c r="U86" s="138">
        <f>'Production Timings'!$D$6</f>
        <v>0.37773749999999989</v>
      </c>
      <c r="V86" s="412">
        <f>'Production Timings'!$D$10</f>
        <v>0.11991666666666663</v>
      </c>
      <c r="W86" s="14"/>
      <c r="X86" s="416">
        <f t="shared" si="39"/>
        <v>0</v>
      </c>
      <c r="Y86" s="416">
        <f t="shared" si="40"/>
        <v>0</v>
      </c>
      <c r="Z86" s="416">
        <f t="shared" si="38"/>
        <v>0</v>
      </c>
      <c r="AA86" s="592">
        <f t="shared" si="12"/>
        <v>10.576649999999999</v>
      </c>
      <c r="AB86" s="501">
        <v>1.25</v>
      </c>
      <c r="AC86" s="435">
        <v>1.5</v>
      </c>
      <c r="AD86" s="436">
        <v>1.75</v>
      </c>
      <c r="AE86" s="502">
        <f t="shared" si="18"/>
        <v>13.220812499999999</v>
      </c>
      <c r="AF86" s="437">
        <f t="shared" si="13"/>
        <v>15.864974999999998</v>
      </c>
      <c r="AG86" s="438">
        <f t="shared" si="14"/>
        <v>18.509137499999998</v>
      </c>
    </row>
    <row r="87" spans="2:33" x14ac:dyDescent="0.3">
      <c r="B87" s="149">
        <v>48</v>
      </c>
      <c r="C87" s="527">
        <v>1</v>
      </c>
      <c r="D87" s="149">
        <v>18000</v>
      </c>
      <c r="E87" s="165">
        <f t="shared" si="0"/>
        <v>48</v>
      </c>
      <c r="F87" s="165">
        <f t="shared" si="1"/>
        <v>48</v>
      </c>
      <c r="G87" s="529">
        <v>750</v>
      </c>
      <c r="H87" s="165">
        <f t="shared" si="2"/>
        <v>24</v>
      </c>
      <c r="I87" s="149">
        <v>10</v>
      </c>
      <c r="J87" s="14">
        <f t="shared" si="3"/>
        <v>24</v>
      </c>
      <c r="K87" s="149">
        <v>5</v>
      </c>
      <c r="L87" s="14">
        <f t="shared" si="4"/>
        <v>40.080000000000005</v>
      </c>
      <c r="M87" s="149">
        <v>5</v>
      </c>
      <c r="N87" s="149">
        <f t="shared" si="5"/>
        <v>19.920000000000002</v>
      </c>
      <c r="O87" s="14">
        <f t="shared" si="6"/>
        <v>24</v>
      </c>
      <c r="P87" s="166">
        <f t="shared" si="7"/>
        <v>1270</v>
      </c>
      <c r="Q87" s="166">
        <f t="shared" si="8"/>
        <v>21.166666666666668</v>
      </c>
      <c r="R87" s="542">
        <f>'Costs per Hr-Mn-Sc'!$F$8</f>
        <v>0.3597499999999999</v>
      </c>
      <c r="S87" s="417">
        <f t="shared" si="37"/>
        <v>9.5183854166666642</v>
      </c>
      <c r="T87" s="137">
        <f>'Production Timings'!$D$12</f>
        <v>0.48566249999999983</v>
      </c>
      <c r="U87" s="138">
        <f>'Production Timings'!$D$6</f>
        <v>0.37773749999999989</v>
      </c>
      <c r="V87" s="412">
        <f>'Production Timings'!$D$10</f>
        <v>0.11991666666666663</v>
      </c>
      <c r="W87" s="14"/>
      <c r="X87" s="416">
        <f t="shared" si="39"/>
        <v>0</v>
      </c>
      <c r="Y87" s="416">
        <f t="shared" si="40"/>
        <v>0</v>
      </c>
      <c r="Z87" s="416">
        <f t="shared" si="38"/>
        <v>0</v>
      </c>
      <c r="AA87" s="592">
        <f t="shared" si="12"/>
        <v>10.501702083333331</v>
      </c>
      <c r="AB87" s="501">
        <v>1.25</v>
      </c>
      <c r="AC87" s="435">
        <v>1.5</v>
      </c>
      <c r="AD87" s="436">
        <v>1.75</v>
      </c>
      <c r="AE87" s="502">
        <f t="shared" si="18"/>
        <v>13.127127604166663</v>
      </c>
      <c r="AF87" s="437">
        <f t="shared" si="13"/>
        <v>15.752553124999997</v>
      </c>
      <c r="AG87" s="438">
        <f t="shared" si="14"/>
        <v>18.377978645833331</v>
      </c>
    </row>
    <row r="88" spans="2:33" x14ac:dyDescent="0.3">
      <c r="B88" s="14">
        <v>72</v>
      </c>
      <c r="C88" s="527">
        <v>1</v>
      </c>
      <c r="D88" s="149">
        <v>18000</v>
      </c>
      <c r="E88" s="165">
        <f>B88/C88</f>
        <v>72</v>
      </c>
      <c r="F88" s="165">
        <f>ROUNDUP(E88,0)</f>
        <v>72</v>
      </c>
      <c r="G88" s="529">
        <v>750</v>
      </c>
      <c r="H88" s="165">
        <f>D88/G88</f>
        <v>24</v>
      </c>
      <c r="I88" s="149">
        <v>10</v>
      </c>
      <c r="J88" s="14">
        <f>B88*0.5</f>
        <v>36</v>
      </c>
      <c r="K88" s="149">
        <v>5</v>
      </c>
      <c r="L88" s="14">
        <f>(K88*0.167)*F88</f>
        <v>60.120000000000005</v>
      </c>
      <c r="M88" s="149">
        <v>5</v>
      </c>
      <c r="N88" s="149">
        <f>(M88*E88)*0.083</f>
        <v>29.880000000000003</v>
      </c>
      <c r="O88" s="14">
        <f>(0.5*C88)*F88</f>
        <v>36</v>
      </c>
      <c r="P88" s="166">
        <f>(H88*F88)+(I88+J88+L88+N88+O88)</f>
        <v>1900</v>
      </c>
      <c r="Q88" s="166">
        <f>P88/60</f>
        <v>31.666666666666668</v>
      </c>
      <c r="R88" s="542">
        <f>'Costs per Hr-Mn-Sc'!$F$8</f>
        <v>0.3597499999999999</v>
      </c>
      <c r="S88" s="417">
        <f>(R88*P88)/B88</f>
        <v>9.4934027777777761</v>
      </c>
      <c r="T88" s="137">
        <f>'Production Timings'!$D$12</f>
        <v>0.48566249999999983</v>
      </c>
      <c r="U88" s="138">
        <f>'Production Timings'!$D$6</f>
        <v>0.37773749999999989</v>
      </c>
      <c r="V88" s="412">
        <f>'Production Timings'!$D$10</f>
        <v>0.11991666666666663</v>
      </c>
      <c r="W88" s="14"/>
      <c r="X88" s="416">
        <f t="shared" si="39"/>
        <v>0</v>
      </c>
      <c r="Y88" s="416">
        <f t="shared" si="40"/>
        <v>0</v>
      </c>
      <c r="Z88" s="416">
        <f t="shared" si="38"/>
        <v>0</v>
      </c>
      <c r="AA88" s="592">
        <f>SUM(S88:V88)+Y88</f>
        <v>10.476719444444443</v>
      </c>
      <c r="AB88" s="501">
        <v>1.25</v>
      </c>
      <c r="AC88" s="435">
        <v>1.5</v>
      </c>
      <c r="AD88" s="436">
        <v>1.75</v>
      </c>
      <c r="AE88" s="502">
        <f t="shared" si="18"/>
        <v>13.095899305555553</v>
      </c>
      <c r="AF88" s="437">
        <f t="shared" si="13"/>
        <v>15.715079166666666</v>
      </c>
      <c r="AG88" s="438">
        <f t="shared" si="14"/>
        <v>18.334259027777776</v>
      </c>
    </row>
    <row r="89" spans="2:33" x14ac:dyDescent="0.3">
      <c r="B89" s="14">
        <v>144</v>
      </c>
      <c r="C89" s="527">
        <v>1</v>
      </c>
      <c r="D89" s="149">
        <v>18000</v>
      </c>
      <c r="E89" s="165">
        <f t="shared" si="0"/>
        <v>144</v>
      </c>
      <c r="F89" s="165">
        <f t="shared" si="1"/>
        <v>144</v>
      </c>
      <c r="G89" s="529">
        <v>750</v>
      </c>
      <c r="H89" s="165">
        <f t="shared" si="2"/>
        <v>24</v>
      </c>
      <c r="I89" s="149">
        <v>10</v>
      </c>
      <c r="J89" s="14">
        <f t="shared" si="3"/>
        <v>72</v>
      </c>
      <c r="K89" s="149">
        <v>5</v>
      </c>
      <c r="L89" s="14">
        <f t="shared" si="4"/>
        <v>120.24000000000001</v>
      </c>
      <c r="M89" s="149">
        <v>5</v>
      </c>
      <c r="N89" s="149">
        <f t="shared" si="5"/>
        <v>59.760000000000005</v>
      </c>
      <c r="O89" s="14">
        <f t="shared" si="6"/>
        <v>72</v>
      </c>
      <c r="P89" s="166">
        <f t="shared" si="7"/>
        <v>3790</v>
      </c>
      <c r="Q89" s="166">
        <f t="shared" si="8"/>
        <v>63.166666666666664</v>
      </c>
      <c r="R89" s="542">
        <f>'Costs per Hr-Mn-Sc'!$F$8</f>
        <v>0.3597499999999999</v>
      </c>
      <c r="S89" s="417">
        <f t="shared" si="37"/>
        <v>9.4684201388888862</v>
      </c>
      <c r="T89" s="137">
        <f>'Production Timings'!$D$12</f>
        <v>0.48566249999999983</v>
      </c>
      <c r="U89" s="138">
        <f>'Production Timings'!$D$6</f>
        <v>0.37773749999999989</v>
      </c>
      <c r="V89" s="412">
        <f>'Production Timings'!$D$10</f>
        <v>0.11991666666666663</v>
      </c>
      <c r="W89" s="14"/>
      <c r="X89" s="416">
        <f t="shared" si="39"/>
        <v>0</v>
      </c>
      <c r="Y89" s="416">
        <f t="shared" si="40"/>
        <v>0</v>
      </c>
      <c r="Z89" s="416">
        <f t="shared" si="38"/>
        <v>0</v>
      </c>
      <c r="AA89" s="592">
        <f t="shared" si="12"/>
        <v>10.451736805555553</v>
      </c>
      <c r="AB89" s="501">
        <v>1.25</v>
      </c>
      <c r="AC89" s="435">
        <v>1.5</v>
      </c>
      <c r="AD89" s="436">
        <v>1.75</v>
      </c>
      <c r="AE89" s="502">
        <f t="shared" si="18"/>
        <v>13.064671006944442</v>
      </c>
      <c r="AF89" s="437">
        <f t="shared" si="13"/>
        <v>15.677605208333329</v>
      </c>
      <c r="AG89" s="438">
        <f t="shared" si="14"/>
        <v>18.290539409722218</v>
      </c>
    </row>
    <row r="90" spans="2:33" x14ac:dyDescent="0.3">
      <c r="B90" s="14">
        <v>288</v>
      </c>
      <c r="C90" s="527">
        <v>1</v>
      </c>
      <c r="D90" s="149">
        <v>18000</v>
      </c>
      <c r="E90" s="165">
        <f>B90/C90</f>
        <v>288</v>
      </c>
      <c r="F90" s="165">
        <f>ROUNDUP(E90,0)</f>
        <v>288</v>
      </c>
      <c r="G90" s="529">
        <v>750</v>
      </c>
      <c r="H90" s="165">
        <f>D90/G90</f>
        <v>24</v>
      </c>
      <c r="I90" s="149">
        <v>10</v>
      </c>
      <c r="J90" s="14">
        <f>B90*0.5</f>
        <v>144</v>
      </c>
      <c r="K90" s="149">
        <v>5</v>
      </c>
      <c r="L90" s="14">
        <f>(K90*0.167)*F90</f>
        <v>240.48000000000002</v>
      </c>
      <c r="M90" s="149">
        <v>5</v>
      </c>
      <c r="N90" s="149">
        <f>(M90*E90)*0.083</f>
        <v>119.52000000000001</v>
      </c>
      <c r="O90" s="14">
        <f>(0.5*C90)*F90</f>
        <v>144</v>
      </c>
      <c r="P90" s="166">
        <f>(H90*F90)+(I90+J90+L90+N90+O90)</f>
        <v>7570</v>
      </c>
      <c r="Q90" s="166">
        <f>P90/60</f>
        <v>126.16666666666667</v>
      </c>
      <c r="R90" s="542">
        <f>'Costs per Hr-Mn-Sc'!$F$8</f>
        <v>0.3597499999999999</v>
      </c>
      <c r="S90" s="417">
        <f>(R90*P90)/B90</f>
        <v>9.4559288194444431</v>
      </c>
      <c r="T90" s="137">
        <f>'Production Timings'!$D$12</f>
        <v>0.48566249999999983</v>
      </c>
      <c r="U90" s="138">
        <f>'Production Timings'!$D$6</f>
        <v>0.37773749999999989</v>
      </c>
      <c r="V90" s="412">
        <f>'Production Timings'!$D$10</f>
        <v>0.11991666666666663</v>
      </c>
      <c r="W90" s="14"/>
      <c r="X90" s="416">
        <f t="shared" si="39"/>
        <v>0</v>
      </c>
      <c r="Y90" s="416">
        <f t="shared" si="40"/>
        <v>0</v>
      </c>
      <c r="Z90" s="416">
        <f t="shared" si="38"/>
        <v>0</v>
      </c>
      <c r="AA90" s="592">
        <f>SUM(S90:V90)+Y90</f>
        <v>10.43924548611111</v>
      </c>
      <c r="AB90" s="501">
        <v>1.25</v>
      </c>
      <c r="AC90" s="435">
        <v>1.5</v>
      </c>
      <c r="AD90" s="436">
        <v>1.75</v>
      </c>
      <c r="AE90" s="502">
        <f>AA90*AB90</f>
        <v>13.049056857638888</v>
      </c>
      <c r="AF90" s="437">
        <f>AA90*AC90</f>
        <v>15.658868229166664</v>
      </c>
      <c r="AG90" s="438">
        <f>AA90*AD90</f>
        <v>18.268679600694444</v>
      </c>
    </row>
    <row r="91" spans="2:33" x14ac:dyDescent="0.3">
      <c r="B91" s="422">
        <v>1</v>
      </c>
      <c r="C91" s="525">
        <v>1</v>
      </c>
      <c r="D91" s="422">
        <v>20000</v>
      </c>
      <c r="E91" s="424">
        <f t="shared" si="0"/>
        <v>1</v>
      </c>
      <c r="F91" s="424">
        <f t="shared" si="1"/>
        <v>1</v>
      </c>
      <c r="G91" s="528">
        <v>750</v>
      </c>
      <c r="H91" s="424">
        <f t="shared" si="2"/>
        <v>26.666666666666668</v>
      </c>
      <c r="I91" s="422">
        <v>10</v>
      </c>
      <c r="J91" s="422">
        <f t="shared" si="3"/>
        <v>0.5</v>
      </c>
      <c r="K91" s="422">
        <v>5</v>
      </c>
      <c r="L91" s="422">
        <f t="shared" si="4"/>
        <v>0.83500000000000008</v>
      </c>
      <c r="M91" s="422">
        <v>5</v>
      </c>
      <c r="N91" s="422">
        <f t="shared" si="5"/>
        <v>0.41500000000000004</v>
      </c>
      <c r="O91" s="422">
        <f t="shared" si="6"/>
        <v>0.5</v>
      </c>
      <c r="P91" s="426">
        <f t="shared" si="7"/>
        <v>38.916666666666671</v>
      </c>
      <c r="Q91" s="426">
        <f t="shared" si="8"/>
        <v>0.64861111111111114</v>
      </c>
      <c r="R91" s="544">
        <f>'Costs per Hr-Mn-Sc'!$F$8</f>
        <v>0.3597499999999999</v>
      </c>
      <c r="S91" s="427">
        <f t="shared" si="37"/>
        <v>14.000270833333332</v>
      </c>
      <c r="T91" s="428">
        <f>'Production Timings'!$D$12</f>
        <v>0.48566249999999983</v>
      </c>
      <c r="U91" s="429">
        <f>'Production Timings'!$D$6</f>
        <v>0.37773749999999989</v>
      </c>
      <c r="V91" s="422">
        <f>'Production Timings'!$D$10</f>
        <v>0.11991666666666663</v>
      </c>
      <c r="W91" s="422"/>
      <c r="X91" s="422">
        <f>(X$4*W91)</f>
        <v>0</v>
      </c>
      <c r="Y91" s="422">
        <f>(Y$4*W91)</f>
        <v>0</v>
      </c>
      <c r="Z91" s="422">
        <f>W91*X91+Y91</f>
        <v>0</v>
      </c>
      <c r="AA91" s="430">
        <f t="shared" si="12"/>
        <v>14.983587499999999</v>
      </c>
      <c r="AB91" s="431">
        <v>1.25</v>
      </c>
      <c r="AC91" s="431">
        <v>1.5</v>
      </c>
      <c r="AD91" s="432">
        <v>1.75</v>
      </c>
      <c r="AE91" s="433">
        <f t="shared" si="18"/>
        <v>18.729484374999998</v>
      </c>
      <c r="AF91" s="434">
        <f t="shared" si="13"/>
        <v>22.475381249999998</v>
      </c>
      <c r="AG91" s="434">
        <f t="shared" si="14"/>
        <v>26.221278124999998</v>
      </c>
    </row>
    <row r="92" spans="2:33" x14ac:dyDescent="0.3">
      <c r="B92" s="416">
        <v>2</v>
      </c>
      <c r="C92" s="526">
        <v>1</v>
      </c>
      <c r="D92" s="149">
        <v>20000</v>
      </c>
      <c r="E92" s="165">
        <f>B92/C92</f>
        <v>2</v>
      </c>
      <c r="F92" s="165">
        <f>ROUNDUP(E92,0)</f>
        <v>2</v>
      </c>
      <c r="G92" s="529">
        <v>750</v>
      </c>
      <c r="H92" s="165">
        <f>D92/G92</f>
        <v>26.666666666666668</v>
      </c>
      <c r="I92" s="149">
        <v>10</v>
      </c>
      <c r="J92" s="14">
        <f>B92*0.5</f>
        <v>1</v>
      </c>
      <c r="K92" s="149">
        <v>5</v>
      </c>
      <c r="L92" s="14">
        <f>(K92*0.167)*F92</f>
        <v>1.6700000000000002</v>
      </c>
      <c r="M92" s="149">
        <v>5</v>
      </c>
      <c r="N92" s="149">
        <f>(M92*E92)*0.083</f>
        <v>0.83000000000000007</v>
      </c>
      <c r="O92" s="14">
        <f>(0.5*C92)*F92</f>
        <v>1</v>
      </c>
      <c r="P92" s="166">
        <f>(H92*F92)+(I92+J92+L92+N92+O92)</f>
        <v>67.833333333333343</v>
      </c>
      <c r="Q92" s="166">
        <f>P92/60</f>
        <v>1.1305555555555558</v>
      </c>
      <c r="R92" s="542">
        <f>'Costs per Hr-Mn-Sc'!$F$8</f>
        <v>0.3597499999999999</v>
      </c>
      <c r="S92" s="417">
        <f>(R92*P92)/B92</f>
        <v>12.201520833333332</v>
      </c>
      <c r="T92" s="137">
        <f>'Production Timings'!$D$12</f>
        <v>0.48566249999999983</v>
      </c>
      <c r="U92" s="138">
        <f>'Production Timings'!$D$6</f>
        <v>0.37773749999999989</v>
      </c>
      <c r="V92" s="412">
        <f>'Production Timings'!$D$10</f>
        <v>0.11991666666666663</v>
      </c>
      <c r="W92" s="14"/>
      <c r="X92" s="416">
        <f>(X$4*W92)</f>
        <v>0</v>
      </c>
      <c r="Y92" s="416">
        <f>(Y$4*W92)</f>
        <v>0</v>
      </c>
      <c r="Z92" s="416">
        <f>W92*X92+Y92</f>
        <v>0</v>
      </c>
      <c r="AA92" s="592">
        <f>SUM(S92:V92)+Y92</f>
        <v>13.184837499999999</v>
      </c>
      <c r="AB92" s="501">
        <v>1.25</v>
      </c>
      <c r="AC92" s="435">
        <v>1.5</v>
      </c>
      <c r="AD92" s="436">
        <v>1.75</v>
      </c>
      <c r="AE92" s="502">
        <f>AA92*AB92</f>
        <v>16.481046874999997</v>
      </c>
      <c r="AF92" s="437">
        <f>AA92*AC92</f>
        <v>19.777256249999997</v>
      </c>
      <c r="AG92" s="438">
        <f>AA92*AD92</f>
        <v>23.073465624999997</v>
      </c>
    </row>
    <row r="93" spans="2:33" x14ac:dyDescent="0.3">
      <c r="B93" s="149">
        <v>6</v>
      </c>
      <c r="C93" s="527">
        <v>1</v>
      </c>
      <c r="D93" s="149">
        <v>20000</v>
      </c>
      <c r="E93" s="165">
        <f t="shared" si="0"/>
        <v>6</v>
      </c>
      <c r="F93" s="165">
        <f t="shared" si="1"/>
        <v>6</v>
      </c>
      <c r="G93" s="529">
        <v>750</v>
      </c>
      <c r="H93" s="165">
        <f t="shared" si="2"/>
        <v>26.666666666666668</v>
      </c>
      <c r="I93" s="149">
        <v>10</v>
      </c>
      <c r="J93" s="14">
        <f t="shared" si="3"/>
        <v>3</v>
      </c>
      <c r="K93" s="149">
        <v>5</v>
      </c>
      <c r="L93" s="14">
        <f t="shared" si="4"/>
        <v>5.0100000000000007</v>
      </c>
      <c r="M93" s="149">
        <v>5</v>
      </c>
      <c r="N93" s="149">
        <f t="shared" si="5"/>
        <v>2.4900000000000002</v>
      </c>
      <c r="O93" s="14">
        <f t="shared" si="6"/>
        <v>3</v>
      </c>
      <c r="P93" s="166">
        <f t="shared" si="7"/>
        <v>183.5</v>
      </c>
      <c r="Q93" s="166">
        <f t="shared" si="8"/>
        <v>3.0583333333333331</v>
      </c>
      <c r="R93" s="542">
        <f>'Costs per Hr-Mn-Sc'!$F$8</f>
        <v>0.3597499999999999</v>
      </c>
      <c r="S93" s="417">
        <f t="shared" si="37"/>
        <v>11.002354166666663</v>
      </c>
      <c r="T93" s="137">
        <f>'Production Timings'!$D$12</f>
        <v>0.48566249999999983</v>
      </c>
      <c r="U93" s="138">
        <f>'Production Timings'!$D$6</f>
        <v>0.37773749999999989</v>
      </c>
      <c r="V93" s="412">
        <f>'Production Timings'!$D$10</f>
        <v>0.11991666666666663</v>
      </c>
      <c r="W93" s="14"/>
      <c r="X93" s="416">
        <f>(X$4*W93)</f>
        <v>0</v>
      </c>
      <c r="Y93" s="416">
        <f>(Y$4*W93)</f>
        <v>0</v>
      </c>
      <c r="Z93" s="416">
        <f t="shared" ref="Z93:Z99" si="41">W93*X93+Y93</f>
        <v>0</v>
      </c>
      <c r="AA93" s="592">
        <f t="shared" si="12"/>
        <v>11.98567083333333</v>
      </c>
      <c r="AB93" s="501">
        <v>1.25</v>
      </c>
      <c r="AC93" s="435">
        <v>1.5</v>
      </c>
      <c r="AD93" s="436">
        <v>1.75</v>
      </c>
      <c r="AE93" s="502">
        <f t="shared" si="18"/>
        <v>14.982088541666663</v>
      </c>
      <c r="AF93" s="437">
        <f t="shared" si="13"/>
        <v>17.978506249999995</v>
      </c>
      <c r="AG93" s="438">
        <f t="shared" si="14"/>
        <v>20.974923958333328</v>
      </c>
    </row>
    <row r="94" spans="2:33" x14ac:dyDescent="0.3">
      <c r="B94" s="149">
        <v>12</v>
      </c>
      <c r="C94" s="527">
        <v>1</v>
      </c>
      <c r="D94" s="149">
        <v>20000</v>
      </c>
      <c r="E94" s="165">
        <f t="shared" si="0"/>
        <v>12</v>
      </c>
      <c r="F94" s="165">
        <f t="shared" si="1"/>
        <v>12</v>
      </c>
      <c r="G94" s="529">
        <v>750</v>
      </c>
      <c r="H94" s="165">
        <f t="shared" si="2"/>
        <v>26.666666666666668</v>
      </c>
      <c r="I94" s="149">
        <v>10</v>
      </c>
      <c r="J94" s="14">
        <f t="shared" si="3"/>
        <v>6</v>
      </c>
      <c r="K94" s="149">
        <v>5</v>
      </c>
      <c r="L94" s="14">
        <f t="shared" si="4"/>
        <v>10.020000000000001</v>
      </c>
      <c r="M94" s="149">
        <v>5</v>
      </c>
      <c r="N94" s="149">
        <f t="shared" si="5"/>
        <v>4.9800000000000004</v>
      </c>
      <c r="O94" s="14">
        <f t="shared" si="6"/>
        <v>6</v>
      </c>
      <c r="P94" s="166">
        <f t="shared" si="7"/>
        <v>357</v>
      </c>
      <c r="Q94" s="166">
        <f t="shared" si="8"/>
        <v>5.95</v>
      </c>
      <c r="R94" s="542">
        <f>'Costs per Hr-Mn-Sc'!$F$8</f>
        <v>0.3597499999999999</v>
      </c>
      <c r="S94" s="417">
        <f t="shared" si="37"/>
        <v>10.702562499999997</v>
      </c>
      <c r="T94" s="137">
        <f>'Production Timings'!$D$12</f>
        <v>0.48566249999999983</v>
      </c>
      <c r="U94" s="138">
        <f>'Production Timings'!$D$6</f>
        <v>0.37773749999999989</v>
      </c>
      <c r="V94" s="412">
        <f>'Production Timings'!$D$10</f>
        <v>0.11991666666666663</v>
      </c>
      <c r="W94" s="14"/>
      <c r="X94" s="416">
        <f t="shared" ref="X94:X99" si="42">(X$4*W94)</f>
        <v>0</v>
      </c>
      <c r="Y94" s="416">
        <f t="shared" ref="Y94:Y99" si="43">(Y$4*W94)</f>
        <v>0</v>
      </c>
      <c r="Z94" s="416">
        <f t="shared" si="41"/>
        <v>0</v>
      </c>
      <c r="AA94" s="592">
        <f t="shared" si="12"/>
        <v>11.685879166666664</v>
      </c>
      <c r="AB94" s="501">
        <v>1.25</v>
      </c>
      <c r="AC94" s="435">
        <v>1.5</v>
      </c>
      <c r="AD94" s="436">
        <v>1.75</v>
      </c>
      <c r="AE94" s="502">
        <f t="shared" si="18"/>
        <v>14.607348958333331</v>
      </c>
      <c r="AF94" s="437">
        <f t="shared" si="13"/>
        <v>17.528818749999996</v>
      </c>
      <c r="AG94" s="438">
        <f t="shared" si="14"/>
        <v>20.450288541666662</v>
      </c>
    </row>
    <row r="95" spans="2:33" x14ac:dyDescent="0.3">
      <c r="B95" s="149">
        <v>24</v>
      </c>
      <c r="C95" s="527">
        <v>1</v>
      </c>
      <c r="D95" s="149">
        <v>20000</v>
      </c>
      <c r="E95" s="165">
        <f t="shared" si="0"/>
        <v>24</v>
      </c>
      <c r="F95" s="165">
        <f t="shared" si="1"/>
        <v>24</v>
      </c>
      <c r="G95" s="529">
        <v>750</v>
      </c>
      <c r="H95" s="165">
        <f t="shared" si="2"/>
        <v>26.666666666666668</v>
      </c>
      <c r="I95" s="149">
        <v>10</v>
      </c>
      <c r="J95" s="14">
        <f t="shared" si="3"/>
        <v>12</v>
      </c>
      <c r="K95" s="149">
        <v>5</v>
      </c>
      <c r="L95" s="14">
        <f t="shared" si="4"/>
        <v>20.040000000000003</v>
      </c>
      <c r="M95" s="149">
        <v>5</v>
      </c>
      <c r="N95" s="149">
        <f t="shared" si="5"/>
        <v>9.9600000000000009</v>
      </c>
      <c r="O95" s="14">
        <f t="shared" si="6"/>
        <v>12</v>
      </c>
      <c r="P95" s="166">
        <f t="shared" si="7"/>
        <v>704</v>
      </c>
      <c r="Q95" s="166">
        <f t="shared" si="8"/>
        <v>11.733333333333333</v>
      </c>
      <c r="R95" s="542">
        <f>'Costs per Hr-Mn-Sc'!$F$8</f>
        <v>0.3597499999999999</v>
      </c>
      <c r="S95" s="417">
        <f t="shared" si="37"/>
        <v>10.552666666666664</v>
      </c>
      <c r="T95" s="137">
        <f>'Production Timings'!$D$12</f>
        <v>0.48566249999999983</v>
      </c>
      <c r="U95" s="138">
        <f>'Production Timings'!$D$6</f>
        <v>0.37773749999999989</v>
      </c>
      <c r="V95" s="412">
        <f>'Production Timings'!$D$10</f>
        <v>0.11991666666666663</v>
      </c>
      <c r="W95" s="14"/>
      <c r="X95" s="416">
        <f t="shared" si="42"/>
        <v>0</v>
      </c>
      <c r="Y95" s="416">
        <f t="shared" si="43"/>
        <v>0</v>
      </c>
      <c r="Z95" s="416">
        <f t="shared" si="41"/>
        <v>0</v>
      </c>
      <c r="AA95" s="592">
        <f t="shared" si="12"/>
        <v>11.535983333333331</v>
      </c>
      <c r="AB95" s="501">
        <v>1.25</v>
      </c>
      <c r="AC95" s="435">
        <v>1.5</v>
      </c>
      <c r="AD95" s="436">
        <v>1.75</v>
      </c>
      <c r="AE95" s="502">
        <f t="shared" si="18"/>
        <v>14.419979166666664</v>
      </c>
      <c r="AF95" s="437">
        <f t="shared" si="13"/>
        <v>17.303974999999994</v>
      </c>
      <c r="AG95" s="438">
        <f t="shared" si="14"/>
        <v>20.187970833333328</v>
      </c>
    </row>
    <row r="96" spans="2:33" x14ac:dyDescent="0.3">
      <c r="B96" s="149">
        <v>48</v>
      </c>
      <c r="C96" s="527">
        <v>1</v>
      </c>
      <c r="D96" s="149">
        <v>20000</v>
      </c>
      <c r="E96" s="165">
        <f t="shared" ref="E96:E188" si="44">B96/C96</f>
        <v>48</v>
      </c>
      <c r="F96" s="165">
        <f t="shared" ref="F96:F188" si="45">ROUNDUP(E96,0)</f>
        <v>48</v>
      </c>
      <c r="G96" s="529">
        <v>750</v>
      </c>
      <c r="H96" s="165">
        <f t="shared" ref="H96:H188" si="46">D96/G96</f>
        <v>26.666666666666668</v>
      </c>
      <c r="I96" s="149">
        <v>10</v>
      </c>
      <c r="J96" s="14">
        <f t="shared" ref="J96:J188" si="47">B96*0.5</f>
        <v>24</v>
      </c>
      <c r="K96" s="149">
        <v>5</v>
      </c>
      <c r="L96" s="14">
        <f t="shared" ref="L96:L188" si="48">(K96*0.167)*F96</f>
        <v>40.080000000000005</v>
      </c>
      <c r="M96" s="149">
        <v>5</v>
      </c>
      <c r="N96" s="149">
        <f t="shared" ref="N96:N188" si="49">(M96*E96)*0.083</f>
        <v>19.920000000000002</v>
      </c>
      <c r="O96" s="14">
        <f t="shared" ref="O96:O188" si="50">(0.5*C96)*F96</f>
        <v>24</v>
      </c>
      <c r="P96" s="166">
        <f t="shared" ref="P96:P188" si="51">(H96*F96)+(I96+J96+L96+N96+O96)</f>
        <v>1398</v>
      </c>
      <c r="Q96" s="166">
        <f t="shared" ref="Q96:Q188" si="52">P96/60</f>
        <v>23.3</v>
      </c>
      <c r="R96" s="542">
        <f>'Costs per Hr-Mn-Sc'!$F$8</f>
        <v>0.3597499999999999</v>
      </c>
      <c r="S96" s="417">
        <f t="shared" si="37"/>
        <v>10.477718749999998</v>
      </c>
      <c r="T96" s="137">
        <f>'Production Timings'!$D$12</f>
        <v>0.48566249999999983</v>
      </c>
      <c r="U96" s="138">
        <f>'Production Timings'!$D$6</f>
        <v>0.37773749999999989</v>
      </c>
      <c r="V96" s="412">
        <f>'Production Timings'!$D$10</f>
        <v>0.11991666666666663</v>
      </c>
      <c r="W96" s="14"/>
      <c r="X96" s="416">
        <f t="shared" si="42"/>
        <v>0</v>
      </c>
      <c r="Y96" s="416">
        <f t="shared" si="43"/>
        <v>0</v>
      </c>
      <c r="Z96" s="416">
        <f t="shared" si="41"/>
        <v>0</v>
      </c>
      <c r="AA96" s="592">
        <f t="shared" si="12"/>
        <v>11.461035416666665</v>
      </c>
      <c r="AB96" s="501">
        <v>1.25</v>
      </c>
      <c r="AC96" s="435">
        <v>1.5</v>
      </c>
      <c r="AD96" s="436">
        <v>1.75</v>
      </c>
      <c r="AE96" s="502">
        <f t="shared" si="18"/>
        <v>14.32629427083333</v>
      </c>
      <c r="AF96" s="437">
        <f t="shared" si="13"/>
        <v>17.191553124999999</v>
      </c>
      <c r="AG96" s="438">
        <f t="shared" si="14"/>
        <v>20.056811979166664</v>
      </c>
    </row>
    <row r="97" spans="2:33" x14ac:dyDescent="0.3">
      <c r="B97" s="14">
        <v>72</v>
      </c>
      <c r="C97" s="527">
        <v>1</v>
      </c>
      <c r="D97" s="149">
        <v>20000</v>
      </c>
      <c r="E97" s="165">
        <f>B97/C97</f>
        <v>72</v>
      </c>
      <c r="F97" s="165">
        <f>ROUNDUP(E97,0)</f>
        <v>72</v>
      </c>
      <c r="G97" s="529">
        <v>750</v>
      </c>
      <c r="H97" s="165">
        <f>D97/G97</f>
        <v>26.666666666666668</v>
      </c>
      <c r="I97" s="149">
        <v>10</v>
      </c>
      <c r="J97" s="14">
        <f>B97*0.5</f>
        <v>36</v>
      </c>
      <c r="K97" s="149">
        <v>5</v>
      </c>
      <c r="L97" s="14">
        <f>(K97*0.167)*F97</f>
        <v>60.120000000000005</v>
      </c>
      <c r="M97" s="149">
        <v>5</v>
      </c>
      <c r="N97" s="149">
        <f>(M97*E97)*0.083</f>
        <v>29.880000000000003</v>
      </c>
      <c r="O97" s="14">
        <f>(0.5*C97)*F97</f>
        <v>36</v>
      </c>
      <c r="P97" s="166">
        <f>(H97*F97)+(I97+J97+L97+N97+O97)</f>
        <v>2092</v>
      </c>
      <c r="Q97" s="166">
        <f>P97/60</f>
        <v>34.866666666666667</v>
      </c>
      <c r="R97" s="542">
        <f>'Costs per Hr-Mn-Sc'!$F$8</f>
        <v>0.3597499999999999</v>
      </c>
      <c r="S97" s="417">
        <f>(R97*P97)/B97</f>
        <v>10.452736111111108</v>
      </c>
      <c r="T97" s="137">
        <f>'Production Timings'!$D$12</f>
        <v>0.48566249999999983</v>
      </c>
      <c r="U97" s="138">
        <f>'Production Timings'!$D$6</f>
        <v>0.37773749999999989</v>
      </c>
      <c r="V97" s="412">
        <f>'Production Timings'!$D$10</f>
        <v>0.11991666666666663</v>
      </c>
      <c r="W97" s="14"/>
      <c r="X97" s="416">
        <f t="shared" si="42"/>
        <v>0</v>
      </c>
      <c r="Y97" s="416">
        <f t="shared" si="43"/>
        <v>0</v>
      </c>
      <c r="Z97" s="416">
        <f t="shared" si="41"/>
        <v>0</v>
      </c>
      <c r="AA97" s="592">
        <f>SUM(S97:V97)+Y97</f>
        <v>11.436052777777775</v>
      </c>
      <c r="AB97" s="501">
        <v>1.25</v>
      </c>
      <c r="AC97" s="435">
        <v>1.5</v>
      </c>
      <c r="AD97" s="436">
        <v>1.75</v>
      </c>
      <c r="AE97" s="502">
        <f t="shared" si="18"/>
        <v>14.295065972222218</v>
      </c>
      <c r="AF97" s="437">
        <f t="shared" si="13"/>
        <v>17.154079166666662</v>
      </c>
      <c r="AG97" s="438">
        <f t="shared" si="14"/>
        <v>20.013092361111106</v>
      </c>
    </row>
    <row r="98" spans="2:33" x14ac:dyDescent="0.3">
      <c r="B98" s="14">
        <v>144</v>
      </c>
      <c r="C98" s="527">
        <v>1</v>
      </c>
      <c r="D98" s="149">
        <v>20000</v>
      </c>
      <c r="E98" s="165">
        <f t="shared" si="44"/>
        <v>144</v>
      </c>
      <c r="F98" s="165">
        <f t="shared" si="45"/>
        <v>144</v>
      </c>
      <c r="G98" s="529">
        <v>750</v>
      </c>
      <c r="H98" s="165">
        <f t="shared" si="46"/>
        <v>26.666666666666668</v>
      </c>
      <c r="I98" s="149">
        <v>10</v>
      </c>
      <c r="J98" s="14">
        <f t="shared" si="47"/>
        <v>72</v>
      </c>
      <c r="K98" s="149">
        <v>5</v>
      </c>
      <c r="L98" s="14">
        <f t="shared" si="48"/>
        <v>120.24000000000001</v>
      </c>
      <c r="M98" s="149">
        <v>5</v>
      </c>
      <c r="N98" s="149">
        <f t="shared" si="49"/>
        <v>59.760000000000005</v>
      </c>
      <c r="O98" s="14">
        <f t="shared" si="50"/>
        <v>72</v>
      </c>
      <c r="P98" s="166">
        <f t="shared" si="51"/>
        <v>4174</v>
      </c>
      <c r="Q98" s="166">
        <f t="shared" si="52"/>
        <v>69.566666666666663</v>
      </c>
      <c r="R98" s="542">
        <f>'Costs per Hr-Mn-Sc'!$F$8</f>
        <v>0.3597499999999999</v>
      </c>
      <c r="S98" s="417">
        <f t="shared" si="37"/>
        <v>10.42775347222222</v>
      </c>
      <c r="T98" s="137">
        <f>'Production Timings'!$D$12</f>
        <v>0.48566249999999983</v>
      </c>
      <c r="U98" s="138">
        <f>'Production Timings'!$D$6</f>
        <v>0.37773749999999989</v>
      </c>
      <c r="V98" s="412">
        <f>'Production Timings'!$D$10</f>
        <v>0.11991666666666663</v>
      </c>
      <c r="W98" s="14"/>
      <c r="X98" s="416">
        <f t="shared" si="42"/>
        <v>0</v>
      </c>
      <c r="Y98" s="416">
        <f t="shared" si="43"/>
        <v>0</v>
      </c>
      <c r="Z98" s="416">
        <f t="shared" si="41"/>
        <v>0</v>
      </c>
      <c r="AA98" s="592">
        <f t="shared" si="12"/>
        <v>11.411070138888887</v>
      </c>
      <c r="AB98" s="501">
        <v>1.25</v>
      </c>
      <c r="AC98" s="435">
        <v>1.5</v>
      </c>
      <c r="AD98" s="436">
        <v>1.75</v>
      </c>
      <c r="AE98" s="502">
        <f t="shared" si="18"/>
        <v>14.263837673611109</v>
      </c>
      <c r="AF98" s="437">
        <f t="shared" si="13"/>
        <v>17.116605208333329</v>
      </c>
      <c r="AG98" s="438">
        <f t="shared" si="14"/>
        <v>19.969372743055551</v>
      </c>
    </row>
    <row r="99" spans="2:33" x14ac:dyDescent="0.3">
      <c r="B99" s="14">
        <v>288</v>
      </c>
      <c r="C99" s="527">
        <v>1</v>
      </c>
      <c r="D99" s="149">
        <v>20000</v>
      </c>
      <c r="E99" s="165">
        <f>B99/C99</f>
        <v>288</v>
      </c>
      <c r="F99" s="165">
        <f>ROUNDUP(E99,0)</f>
        <v>288</v>
      </c>
      <c r="G99" s="529">
        <v>750</v>
      </c>
      <c r="H99" s="165">
        <f>D99/G99</f>
        <v>26.666666666666668</v>
      </c>
      <c r="I99" s="149">
        <v>10</v>
      </c>
      <c r="J99" s="14">
        <f>B99*0.5</f>
        <v>144</v>
      </c>
      <c r="K99" s="149">
        <v>5</v>
      </c>
      <c r="L99" s="14">
        <f>(K99*0.167)*F99</f>
        <v>240.48000000000002</v>
      </c>
      <c r="M99" s="149">
        <v>5</v>
      </c>
      <c r="N99" s="149">
        <f>(M99*E99)*0.083</f>
        <v>119.52000000000001</v>
      </c>
      <c r="O99" s="14">
        <f>(0.5*C99)*F99</f>
        <v>144</v>
      </c>
      <c r="P99" s="166">
        <f>(H99*F99)+(I99+J99+L99+N99+O99)</f>
        <v>8338</v>
      </c>
      <c r="Q99" s="166">
        <f>P99/60</f>
        <v>138.96666666666667</v>
      </c>
      <c r="R99" s="542">
        <f>'Costs per Hr-Mn-Sc'!$F$8</f>
        <v>0.3597499999999999</v>
      </c>
      <c r="S99" s="417">
        <f>(R99*P99)/B99</f>
        <v>10.415262152777775</v>
      </c>
      <c r="T99" s="137">
        <f>'Production Timings'!$D$12</f>
        <v>0.48566249999999983</v>
      </c>
      <c r="U99" s="138">
        <f>'Production Timings'!$D$6</f>
        <v>0.37773749999999989</v>
      </c>
      <c r="V99" s="412">
        <f>'Production Timings'!$D$10</f>
        <v>0.11991666666666663</v>
      </c>
      <c r="W99" s="14"/>
      <c r="X99" s="416">
        <f t="shared" si="42"/>
        <v>0</v>
      </c>
      <c r="Y99" s="416">
        <f t="shared" si="43"/>
        <v>0</v>
      </c>
      <c r="Z99" s="416">
        <f t="shared" si="41"/>
        <v>0</v>
      </c>
      <c r="AA99" s="592">
        <f>SUM(S99:V99)+Y99</f>
        <v>11.398578819444442</v>
      </c>
      <c r="AB99" s="501">
        <v>1.25</v>
      </c>
      <c r="AC99" s="435">
        <v>1.5</v>
      </c>
      <c r="AD99" s="436">
        <v>1.75</v>
      </c>
      <c r="AE99" s="502">
        <f>AA99*AB99</f>
        <v>14.248223524305551</v>
      </c>
      <c r="AF99" s="437">
        <f>AA99*AC99</f>
        <v>17.097868229166664</v>
      </c>
      <c r="AG99" s="438">
        <f>AA99*AD99</f>
        <v>19.947512934027774</v>
      </c>
    </row>
    <row r="100" spans="2:33" x14ac:dyDescent="0.3">
      <c r="B100" s="422">
        <v>1</v>
      </c>
      <c r="C100" s="525">
        <v>1</v>
      </c>
      <c r="D100" s="422">
        <v>22000</v>
      </c>
      <c r="E100" s="424">
        <f t="shared" si="44"/>
        <v>1</v>
      </c>
      <c r="F100" s="424">
        <f t="shared" si="45"/>
        <v>1</v>
      </c>
      <c r="G100" s="528">
        <v>750</v>
      </c>
      <c r="H100" s="424">
        <f t="shared" si="46"/>
        <v>29.333333333333332</v>
      </c>
      <c r="I100" s="422">
        <v>10</v>
      </c>
      <c r="J100" s="422">
        <f t="shared" si="47"/>
        <v>0.5</v>
      </c>
      <c r="K100" s="422">
        <v>5</v>
      </c>
      <c r="L100" s="422">
        <f t="shared" si="48"/>
        <v>0.83500000000000008</v>
      </c>
      <c r="M100" s="422">
        <v>5</v>
      </c>
      <c r="N100" s="422">
        <f t="shared" si="49"/>
        <v>0.41500000000000004</v>
      </c>
      <c r="O100" s="422">
        <f t="shared" si="50"/>
        <v>0.5</v>
      </c>
      <c r="P100" s="426">
        <f t="shared" si="51"/>
        <v>41.583333333333329</v>
      </c>
      <c r="Q100" s="426">
        <f t="shared" si="52"/>
        <v>0.69305555555555542</v>
      </c>
      <c r="R100" s="544">
        <f>'Costs per Hr-Mn-Sc'!$F$8</f>
        <v>0.3597499999999999</v>
      </c>
      <c r="S100" s="427">
        <f t="shared" si="37"/>
        <v>14.959604166666661</v>
      </c>
      <c r="T100" s="428">
        <f>'Production Timings'!$D$12</f>
        <v>0.48566249999999983</v>
      </c>
      <c r="U100" s="429">
        <f>'Production Timings'!$D$6</f>
        <v>0.37773749999999989</v>
      </c>
      <c r="V100" s="422">
        <f>'Production Timings'!$D$10</f>
        <v>0.11991666666666663</v>
      </c>
      <c r="W100" s="422"/>
      <c r="X100" s="422">
        <f>(X$4*W100)</f>
        <v>0</v>
      </c>
      <c r="Y100" s="422">
        <f>(Y$4*W100)</f>
        <v>0</v>
      </c>
      <c r="Z100" s="422">
        <f>W100*X100+Y100</f>
        <v>0</v>
      </c>
      <c r="AA100" s="430">
        <f t="shared" si="12"/>
        <v>15.942920833333329</v>
      </c>
      <c r="AB100" s="431">
        <v>1.25</v>
      </c>
      <c r="AC100" s="431">
        <v>1.5</v>
      </c>
      <c r="AD100" s="432">
        <v>1.75</v>
      </c>
      <c r="AE100" s="433">
        <f t="shared" si="18"/>
        <v>19.928651041666662</v>
      </c>
      <c r="AF100" s="434">
        <f t="shared" si="13"/>
        <v>23.914381249999991</v>
      </c>
      <c r="AG100" s="434">
        <f t="shared" si="14"/>
        <v>27.900111458333324</v>
      </c>
    </row>
    <row r="101" spans="2:33" x14ac:dyDescent="0.3">
      <c r="B101" s="416">
        <v>2</v>
      </c>
      <c r="C101" s="526">
        <v>1</v>
      </c>
      <c r="D101" s="149">
        <v>22000</v>
      </c>
      <c r="E101" s="165">
        <f>B101/C101</f>
        <v>2</v>
      </c>
      <c r="F101" s="165">
        <f>ROUNDUP(E101,0)</f>
        <v>2</v>
      </c>
      <c r="G101" s="529">
        <v>750</v>
      </c>
      <c r="H101" s="165">
        <f>D101/G101</f>
        <v>29.333333333333332</v>
      </c>
      <c r="I101" s="149">
        <v>10</v>
      </c>
      <c r="J101" s="14">
        <f>B101*0.5</f>
        <v>1</v>
      </c>
      <c r="K101" s="149">
        <v>5</v>
      </c>
      <c r="L101" s="14">
        <f>(K101*0.167)*F101</f>
        <v>1.6700000000000002</v>
      </c>
      <c r="M101" s="149">
        <v>5</v>
      </c>
      <c r="N101" s="149">
        <f>(M101*E101)*0.083</f>
        <v>0.83000000000000007</v>
      </c>
      <c r="O101" s="14">
        <f>(0.5*C101)*F101</f>
        <v>1</v>
      </c>
      <c r="P101" s="166">
        <f>(H101*F101)+(I101+J101+L101+N101+O101)</f>
        <v>73.166666666666657</v>
      </c>
      <c r="Q101" s="166">
        <f>P101/60</f>
        <v>1.2194444444444443</v>
      </c>
      <c r="R101" s="542">
        <f>'Costs per Hr-Mn-Sc'!$F$8</f>
        <v>0.3597499999999999</v>
      </c>
      <c r="S101" s="417">
        <f>(R101*P101)/B101</f>
        <v>13.160854166666661</v>
      </c>
      <c r="T101" s="137">
        <f>'Production Timings'!$D$12</f>
        <v>0.48566249999999983</v>
      </c>
      <c r="U101" s="138">
        <f>'Production Timings'!$D$6</f>
        <v>0.37773749999999989</v>
      </c>
      <c r="V101" s="412">
        <f>'Production Timings'!$D$10</f>
        <v>0.11991666666666663</v>
      </c>
      <c r="W101" s="14"/>
      <c r="X101" s="416">
        <f>(X$4*W101)</f>
        <v>0</v>
      </c>
      <c r="Y101" s="416">
        <f>(Y$4*W101)</f>
        <v>0</v>
      </c>
      <c r="Z101" s="416">
        <f>W101*X101+Y101</f>
        <v>0</v>
      </c>
      <c r="AA101" s="592">
        <f>SUM(S101:V101)+Y101</f>
        <v>14.144170833333328</v>
      </c>
      <c r="AB101" s="501">
        <v>1.25</v>
      </c>
      <c r="AC101" s="435">
        <v>1.5</v>
      </c>
      <c r="AD101" s="436">
        <v>1.75</v>
      </c>
      <c r="AE101" s="502">
        <f>AA101*AB101</f>
        <v>17.68021354166666</v>
      </c>
      <c r="AF101" s="437">
        <f>AA101*AC101</f>
        <v>21.216256249999994</v>
      </c>
      <c r="AG101" s="438">
        <f>AA101*AD101</f>
        <v>24.752298958333323</v>
      </c>
    </row>
    <row r="102" spans="2:33" x14ac:dyDescent="0.3">
      <c r="B102" s="149">
        <v>6</v>
      </c>
      <c r="C102" s="527">
        <v>1</v>
      </c>
      <c r="D102" s="149">
        <v>22000</v>
      </c>
      <c r="E102" s="165">
        <f t="shared" si="44"/>
        <v>6</v>
      </c>
      <c r="F102" s="165">
        <f t="shared" si="45"/>
        <v>6</v>
      </c>
      <c r="G102" s="529">
        <v>750</v>
      </c>
      <c r="H102" s="165">
        <f t="shared" si="46"/>
        <v>29.333333333333332</v>
      </c>
      <c r="I102" s="149">
        <v>10</v>
      </c>
      <c r="J102" s="14">
        <f t="shared" si="47"/>
        <v>3</v>
      </c>
      <c r="K102" s="149">
        <v>5</v>
      </c>
      <c r="L102" s="14">
        <f t="shared" si="48"/>
        <v>5.0100000000000007</v>
      </c>
      <c r="M102" s="149">
        <v>5</v>
      </c>
      <c r="N102" s="149">
        <f t="shared" si="49"/>
        <v>2.4900000000000002</v>
      </c>
      <c r="O102" s="14">
        <f t="shared" si="50"/>
        <v>3</v>
      </c>
      <c r="P102" s="166">
        <f t="shared" si="51"/>
        <v>199.5</v>
      </c>
      <c r="Q102" s="166">
        <f t="shared" si="52"/>
        <v>3.3250000000000002</v>
      </c>
      <c r="R102" s="542">
        <f>'Costs per Hr-Mn-Sc'!$F$8</f>
        <v>0.3597499999999999</v>
      </c>
      <c r="S102" s="417">
        <f t="shared" si="37"/>
        <v>11.961687499999996</v>
      </c>
      <c r="T102" s="137">
        <f>'Production Timings'!$D$12</f>
        <v>0.48566249999999983</v>
      </c>
      <c r="U102" s="138">
        <f>'Production Timings'!$D$6</f>
        <v>0.37773749999999989</v>
      </c>
      <c r="V102" s="412">
        <f>'Production Timings'!$D$10</f>
        <v>0.11991666666666663</v>
      </c>
      <c r="W102" s="14"/>
      <c r="X102" s="416">
        <f>(X$4*W102)</f>
        <v>0</v>
      </c>
      <c r="Y102" s="416">
        <f>(Y$4*W102)</f>
        <v>0</v>
      </c>
      <c r="Z102" s="416">
        <f t="shared" ref="Z102:Z108" si="53">W102*X102+Y102</f>
        <v>0</v>
      </c>
      <c r="AA102" s="592">
        <f t="shared" ref="AA102:AA188" si="54">SUM(S102:V102)+Y102</f>
        <v>12.945004166666664</v>
      </c>
      <c r="AB102" s="501">
        <v>1.25</v>
      </c>
      <c r="AC102" s="435">
        <v>1.5</v>
      </c>
      <c r="AD102" s="436">
        <v>1.75</v>
      </c>
      <c r="AE102" s="502">
        <f t="shared" si="18"/>
        <v>16.181255208333329</v>
      </c>
      <c r="AF102" s="437">
        <f t="shared" ref="AF102:AF183" si="55">AA102*AC102</f>
        <v>19.417506249999995</v>
      </c>
      <c r="AG102" s="438">
        <f t="shared" ref="AG102:AG183" si="56">AA102*AD102</f>
        <v>22.653757291666661</v>
      </c>
    </row>
    <row r="103" spans="2:33" x14ac:dyDescent="0.3">
      <c r="B103" s="149">
        <v>12</v>
      </c>
      <c r="C103" s="527">
        <v>1</v>
      </c>
      <c r="D103" s="149">
        <v>22000</v>
      </c>
      <c r="E103" s="165">
        <f t="shared" si="44"/>
        <v>12</v>
      </c>
      <c r="F103" s="165">
        <f t="shared" si="45"/>
        <v>12</v>
      </c>
      <c r="G103" s="529">
        <v>750</v>
      </c>
      <c r="H103" s="165">
        <f t="shared" si="46"/>
        <v>29.333333333333332</v>
      </c>
      <c r="I103" s="149">
        <v>10</v>
      </c>
      <c r="J103" s="14">
        <f t="shared" si="47"/>
        <v>6</v>
      </c>
      <c r="K103" s="149">
        <v>5</v>
      </c>
      <c r="L103" s="14">
        <f t="shared" si="48"/>
        <v>10.020000000000001</v>
      </c>
      <c r="M103" s="149">
        <v>5</v>
      </c>
      <c r="N103" s="149">
        <f t="shared" si="49"/>
        <v>4.9800000000000004</v>
      </c>
      <c r="O103" s="14">
        <f t="shared" si="50"/>
        <v>6</v>
      </c>
      <c r="P103" s="166">
        <f t="shared" si="51"/>
        <v>389</v>
      </c>
      <c r="Q103" s="166">
        <f t="shared" si="52"/>
        <v>6.4833333333333334</v>
      </c>
      <c r="R103" s="542">
        <f>'Costs per Hr-Mn-Sc'!$F$8</f>
        <v>0.3597499999999999</v>
      </c>
      <c r="S103" s="417">
        <f t="shared" si="37"/>
        <v>11.661895833333331</v>
      </c>
      <c r="T103" s="137">
        <f>'Production Timings'!$D$12</f>
        <v>0.48566249999999983</v>
      </c>
      <c r="U103" s="138">
        <f>'Production Timings'!$D$6</f>
        <v>0.37773749999999989</v>
      </c>
      <c r="V103" s="412">
        <f>'Production Timings'!$D$10</f>
        <v>0.11991666666666663</v>
      </c>
      <c r="W103" s="14"/>
      <c r="X103" s="416">
        <f t="shared" ref="X103:X108" si="57">(X$4*W103)</f>
        <v>0</v>
      </c>
      <c r="Y103" s="416">
        <f t="shared" ref="Y103:Y108" si="58">(Y$4*W103)</f>
        <v>0</v>
      </c>
      <c r="Z103" s="416">
        <f t="shared" si="53"/>
        <v>0</v>
      </c>
      <c r="AA103" s="592">
        <f t="shared" si="54"/>
        <v>12.645212499999998</v>
      </c>
      <c r="AB103" s="501">
        <v>1.25</v>
      </c>
      <c r="AC103" s="435">
        <v>1.5</v>
      </c>
      <c r="AD103" s="436">
        <v>1.75</v>
      </c>
      <c r="AE103" s="502">
        <f t="shared" si="18"/>
        <v>15.806515624999998</v>
      </c>
      <c r="AF103" s="437">
        <f t="shared" si="55"/>
        <v>18.967818749999996</v>
      </c>
      <c r="AG103" s="438">
        <f t="shared" si="56"/>
        <v>22.129121874999996</v>
      </c>
    </row>
    <row r="104" spans="2:33" x14ac:dyDescent="0.3">
      <c r="B104" s="149">
        <v>24</v>
      </c>
      <c r="C104" s="527">
        <v>1</v>
      </c>
      <c r="D104" s="149">
        <v>22000</v>
      </c>
      <c r="E104" s="165">
        <f t="shared" si="44"/>
        <v>24</v>
      </c>
      <c r="F104" s="165">
        <f t="shared" si="45"/>
        <v>24</v>
      </c>
      <c r="G104" s="529">
        <v>750</v>
      </c>
      <c r="H104" s="165">
        <f t="shared" si="46"/>
        <v>29.333333333333332</v>
      </c>
      <c r="I104" s="149">
        <v>10</v>
      </c>
      <c r="J104" s="14">
        <f t="shared" si="47"/>
        <v>12</v>
      </c>
      <c r="K104" s="149">
        <v>5</v>
      </c>
      <c r="L104" s="14">
        <f t="shared" si="48"/>
        <v>20.040000000000003</v>
      </c>
      <c r="M104" s="149">
        <v>5</v>
      </c>
      <c r="N104" s="149">
        <f t="shared" si="49"/>
        <v>9.9600000000000009</v>
      </c>
      <c r="O104" s="14">
        <f t="shared" si="50"/>
        <v>12</v>
      </c>
      <c r="P104" s="166">
        <f t="shared" si="51"/>
        <v>768</v>
      </c>
      <c r="Q104" s="166">
        <f t="shared" si="52"/>
        <v>12.8</v>
      </c>
      <c r="R104" s="542">
        <f>'Costs per Hr-Mn-Sc'!$F$8</f>
        <v>0.3597499999999999</v>
      </c>
      <c r="S104" s="417">
        <f t="shared" si="37"/>
        <v>11.511999999999995</v>
      </c>
      <c r="T104" s="137">
        <f>'Production Timings'!$D$12</f>
        <v>0.48566249999999983</v>
      </c>
      <c r="U104" s="138">
        <f>'Production Timings'!$D$6</f>
        <v>0.37773749999999989</v>
      </c>
      <c r="V104" s="412">
        <f>'Production Timings'!$D$10</f>
        <v>0.11991666666666663</v>
      </c>
      <c r="W104" s="14"/>
      <c r="X104" s="416">
        <f t="shared" si="57"/>
        <v>0</v>
      </c>
      <c r="Y104" s="416">
        <f t="shared" si="58"/>
        <v>0</v>
      </c>
      <c r="Z104" s="416">
        <f t="shared" si="53"/>
        <v>0</v>
      </c>
      <c r="AA104" s="592">
        <f t="shared" si="54"/>
        <v>12.495316666666662</v>
      </c>
      <c r="AB104" s="501">
        <v>1.25</v>
      </c>
      <c r="AC104" s="435">
        <v>1.5</v>
      </c>
      <c r="AD104" s="436">
        <v>1.75</v>
      </c>
      <c r="AE104" s="502">
        <f t="shared" ref="AE104:AE185" si="59">AA104*AB104</f>
        <v>15.619145833333327</v>
      </c>
      <c r="AF104" s="437">
        <f t="shared" si="55"/>
        <v>18.742974999999994</v>
      </c>
      <c r="AG104" s="438">
        <f t="shared" si="56"/>
        <v>21.866804166666657</v>
      </c>
    </row>
    <row r="105" spans="2:33" x14ac:dyDescent="0.3">
      <c r="B105" s="149">
        <v>48</v>
      </c>
      <c r="C105" s="527">
        <v>1</v>
      </c>
      <c r="D105" s="149">
        <v>22000</v>
      </c>
      <c r="E105" s="165">
        <f t="shared" si="44"/>
        <v>48</v>
      </c>
      <c r="F105" s="165">
        <f t="shared" si="45"/>
        <v>48</v>
      </c>
      <c r="G105" s="529">
        <v>750</v>
      </c>
      <c r="H105" s="165">
        <f t="shared" si="46"/>
        <v>29.333333333333332</v>
      </c>
      <c r="I105" s="149">
        <v>10</v>
      </c>
      <c r="J105" s="14">
        <f t="shared" si="47"/>
        <v>24</v>
      </c>
      <c r="K105" s="149">
        <v>5</v>
      </c>
      <c r="L105" s="14">
        <f t="shared" si="48"/>
        <v>40.080000000000005</v>
      </c>
      <c r="M105" s="149">
        <v>5</v>
      </c>
      <c r="N105" s="149">
        <f t="shared" si="49"/>
        <v>19.920000000000002</v>
      </c>
      <c r="O105" s="14">
        <f t="shared" si="50"/>
        <v>24</v>
      </c>
      <c r="P105" s="166">
        <f t="shared" si="51"/>
        <v>1526</v>
      </c>
      <c r="Q105" s="166">
        <f t="shared" si="52"/>
        <v>25.433333333333334</v>
      </c>
      <c r="R105" s="542">
        <f>'Costs per Hr-Mn-Sc'!$F$8</f>
        <v>0.3597499999999999</v>
      </c>
      <c r="S105" s="417">
        <f t="shared" si="37"/>
        <v>11.437052083333329</v>
      </c>
      <c r="T105" s="137">
        <f>'Production Timings'!$D$12</f>
        <v>0.48566249999999983</v>
      </c>
      <c r="U105" s="138">
        <f>'Production Timings'!$D$6</f>
        <v>0.37773749999999989</v>
      </c>
      <c r="V105" s="412">
        <f>'Production Timings'!$D$10</f>
        <v>0.11991666666666663</v>
      </c>
      <c r="W105" s="14"/>
      <c r="X105" s="416">
        <f t="shared" si="57"/>
        <v>0</v>
      </c>
      <c r="Y105" s="416">
        <f t="shared" si="58"/>
        <v>0</v>
      </c>
      <c r="Z105" s="416">
        <f t="shared" si="53"/>
        <v>0</v>
      </c>
      <c r="AA105" s="592">
        <f t="shared" si="54"/>
        <v>12.420368749999996</v>
      </c>
      <c r="AB105" s="501">
        <v>1.25</v>
      </c>
      <c r="AC105" s="435">
        <v>1.5</v>
      </c>
      <c r="AD105" s="436">
        <v>1.75</v>
      </c>
      <c r="AE105" s="502">
        <f t="shared" si="59"/>
        <v>15.525460937499995</v>
      </c>
      <c r="AF105" s="437">
        <f t="shared" si="55"/>
        <v>18.630553124999995</v>
      </c>
      <c r="AG105" s="438">
        <f t="shared" si="56"/>
        <v>21.735645312499994</v>
      </c>
    </row>
    <row r="106" spans="2:33" x14ac:dyDescent="0.3">
      <c r="B106" s="14">
        <v>72</v>
      </c>
      <c r="C106" s="527">
        <v>1</v>
      </c>
      <c r="D106" s="149">
        <v>22000</v>
      </c>
      <c r="E106" s="165">
        <f>B106/C106</f>
        <v>72</v>
      </c>
      <c r="F106" s="165">
        <f>ROUNDUP(E106,0)</f>
        <v>72</v>
      </c>
      <c r="G106" s="529">
        <v>750</v>
      </c>
      <c r="H106" s="165">
        <f>D106/G106</f>
        <v>29.333333333333332</v>
      </c>
      <c r="I106" s="149">
        <v>10</v>
      </c>
      <c r="J106" s="14">
        <f>B106*0.5</f>
        <v>36</v>
      </c>
      <c r="K106" s="149">
        <v>5</v>
      </c>
      <c r="L106" s="14">
        <f>(K106*0.167)*F106</f>
        <v>60.120000000000005</v>
      </c>
      <c r="M106" s="149">
        <v>5</v>
      </c>
      <c r="N106" s="149">
        <f>(M106*E106)*0.083</f>
        <v>29.880000000000003</v>
      </c>
      <c r="O106" s="14">
        <f>(0.5*C106)*F106</f>
        <v>36</v>
      </c>
      <c r="P106" s="166">
        <f>(H106*F106)+(I106+J106+L106+N106+O106)</f>
        <v>2284</v>
      </c>
      <c r="Q106" s="166">
        <f>P106/60</f>
        <v>38.06666666666667</v>
      </c>
      <c r="R106" s="542">
        <f>'Costs per Hr-Mn-Sc'!$F$8</f>
        <v>0.3597499999999999</v>
      </c>
      <c r="S106" s="417">
        <f>(R106*P106)/B106</f>
        <v>11.412069444444441</v>
      </c>
      <c r="T106" s="137">
        <f>'Production Timings'!$D$12</f>
        <v>0.48566249999999983</v>
      </c>
      <c r="U106" s="138">
        <f>'Production Timings'!$D$6</f>
        <v>0.37773749999999989</v>
      </c>
      <c r="V106" s="412">
        <f>'Production Timings'!$D$10</f>
        <v>0.11991666666666663</v>
      </c>
      <c r="W106" s="14"/>
      <c r="X106" s="416">
        <f t="shared" si="57"/>
        <v>0</v>
      </c>
      <c r="Y106" s="416">
        <f t="shared" si="58"/>
        <v>0</v>
      </c>
      <c r="Z106" s="416">
        <f t="shared" si="53"/>
        <v>0</v>
      </c>
      <c r="AA106" s="592">
        <f>SUM(S106:V106)+Y106</f>
        <v>12.395386111111108</v>
      </c>
      <c r="AB106" s="501">
        <v>1.25</v>
      </c>
      <c r="AC106" s="435">
        <v>1.5</v>
      </c>
      <c r="AD106" s="436">
        <v>1.75</v>
      </c>
      <c r="AE106" s="502">
        <f t="shared" si="59"/>
        <v>15.494232638888885</v>
      </c>
      <c r="AF106" s="437">
        <f t="shared" si="55"/>
        <v>18.593079166666662</v>
      </c>
      <c r="AG106" s="438">
        <f t="shared" si="56"/>
        <v>21.691925694444439</v>
      </c>
    </row>
    <row r="107" spans="2:33" x14ac:dyDescent="0.3">
      <c r="B107" s="14">
        <v>144</v>
      </c>
      <c r="C107" s="527">
        <v>1</v>
      </c>
      <c r="D107" s="149">
        <v>22000</v>
      </c>
      <c r="E107" s="165">
        <f t="shared" si="44"/>
        <v>144</v>
      </c>
      <c r="F107" s="165">
        <f t="shared" si="45"/>
        <v>144</v>
      </c>
      <c r="G107" s="529">
        <v>750</v>
      </c>
      <c r="H107" s="165">
        <f t="shared" si="46"/>
        <v>29.333333333333332</v>
      </c>
      <c r="I107" s="149">
        <v>10</v>
      </c>
      <c r="J107" s="14">
        <f t="shared" si="47"/>
        <v>72</v>
      </c>
      <c r="K107" s="149">
        <v>5</v>
      </c>
      <c r="L107" s="14">
        <f t="shared" si="48"/>
        <v>120.24000000000001</v>
      </c>
      <c r="M107" s="149">
        <v>5</v>
      </c>
      <c r="N107" s="149">
        <f t="shared" si="49"/>
        <v>59.760000000000005</v>
      </c>
      <c r="O107" s="14">
        <f t="shared" si="50"/>
        <v>72</v>
      </c>
      <c r="P107" s="166">
        <f t="shared" si="51"/>
        <v>4558</v>
      </c>
      <c r="Q107" s="166">
        <f t="shared" si="52"/>
        <v>75.966666666666669</v>
      </c>
      <c r="R107" s="542">
        <f>'Costs per Hr-Mn-Sc'!$F$8</f>
        <v>0.3597499999999999</v>
      </c>
      <c r="S107" s="417">
        <f t="shared" si="37"/>
        <v>11.387086805555553</v>
      </c>
      <c r="T107" s="137">
        <f>'Production Timings'!$D$12</f>
        <v>0.48566249999999983</v>
      </c>
      <c r="U107" s="138">
        <f>'Production Timings'!$D$6</f>
        <v>0.37773749999999989</v>
      </c>
      <c r="V107" s="412">
        <f>'Production Timings'!$D$10</f>
        <v>0.11991666666666663</v>
      </c>
      <c r="W107" s="14"/>
      <c r="X107" s="416">
        <f t="shared" si="57"/>
        <v>0</v>
      </c>
      <c r="Y107" s="416">
        <f t="shared" si="58"/>
        <v>0</v>
      </c>
      <c r="Z107" s="416">
        <f t="shared" si="53"/>
        <v>0</v>
      </c>
      <c r="AA107" s="592">
        <f t="shared" si="54"/>
        <v>12.37040347222222</v>
      </c>
      <c r="AB107" s="501">
        <v>1.25</v>
      </c>
      <c r="AC107" s="435">
        <v>1.5</v>
      </c>
      <c r="AD107" s="436">
        <v>1.75</v>
      </c>
      <c r="AE107" s="502">
        <f t="shared" si="59"/>
        <v>15.463004340277775</v>
      </c>
      <c r="AF107" s="437">
        <f t="shared" si="55"/>
        <v>18.555605208333329</v>
      </c>
      <c r="AG107" s="438">
        <f t="shared" si="56"/>
        <v>21.648206076388885</v>
      </c>
    </row>
    <row r="108" spans="2:33" x14ac:dyDescent="0.3">
      <c r="B108" s="14">
        <v>288</v>
      </c>
      <c r="C108" s="527">
        <v>1</v>
      </c>
      <c r="D108" s="149">
        <v>22000</v>
      </c>
      <c r="E108" s="165">
        <f>B108/C108</f>
        <v>288</v>
      </c>
      <c r="F108" s="165">
        <f>ROUNDUP(E108,0)</f>
        <v>288</v>
      </c>
      <c r="G108" s="529">
        <v>750</v>
      </c>
      <c r="H108" s="165">
        <f>D108/G108</f>
        <v>29.333333333333332</v>
      </c>
      <c r="I108" s="149">
        <v>10</v>
      </c>
      <c r="J108" s="14">
        <f>B108*0.5</f>
        <v>144</v>
      </c>
      <c r="K108" s="149">
        <v>5</v>
      </c>
      <c r="L108" s="14">
        <f>(K108*0.167)*F108</f>
        <v>240.48000000000002</v>
      </c>
      <c r="M108" s="149">
        <v>5</v>
      </c>
      <c r="N108" s="149">
        <f>(M108*E108)*0.083</f>
        <v>119.52000000000001</v>
      </c>
      <c r="O108" s="14">
        <f>(0.5*C108)*F108</f>
        <v>144</v>
      </c>
      <c r="P108" s="166">
        <f>(H108*F108)+(I108+J108+L108+N108+O108)</f>
        <v>9106</v>
      </c>
      <c r="Q108" s="166">
        <f>P108/60</f>
        <v>151.76666666666668</v>
      </c>
      <c r="R108" s="542">
        <f>'Costs per Hr-Mn-Sc'!$F$8</f>
        <v>0.3597499999999999</v>
      </c>
      <c r="S108" s="417">
        <f>(R108*P108)/B108</f>
        <v>11.374595486111108</v>
      </c>
      <c r="T108" s="137">
        <f>'Production Timings'!$D$12</f>
        <v>0.48566249999999983</v>
      </c>
      <c r="U108" s="138">
        <f>'Production Timings'!$D$6</f>
        <v>0.37773749999999989</v>
      </c>
      <c r="V108" s="412">
        <f>'Production Timings'!$D$10</f>
        <v>0.11991666666666663</v>
      </c>
      <c r="W108" s="14"/>
      <c r="X108" s="416">
        <f t="shared" si="57"/>
        <v>0</v>
      </c>
      <c r="Y108" s="416">
        <f t="shared" si="58"/>
        <v>0</v>
      </c>
      <c r="Z108" s="416">
        <f t="shared" si="53"/>
        <v>0</v>
      </c>
      <c r="AA108" s="592">
        <f>SUM(S108:V108)+Y108</f>
        <v>12.357912152777775</v>
      </c>
      <c r="AB108" s="501">
        <v>1.25</v>
      </c>
      <c r="AC108" s="435">
        <v>1.5</v>
      </c>
      <c r="AD108" s="436">
        <v>1.75</v>
      </c>
      <c r="AE108" s="502">
        <f>AA108*AB108</f>
        <v>15.447390190972218</v>
      </c>
      <c r="AF108" s="437">
        <f>AA108*AC108</f>
        <v>18.536868229166664</v>
      </c>
      <c r="AG108" s="438">
        <f>AA108*AD108</f>
        <v>21.626346267361107</v>
      </c>
    </row>
    <row r="109" spans="2:33" x14ac:dyDescent="0.3">
      <c r="B109" s="422">
        <v>1</v>
      </c>
      <c r="C109" s="525">
        <v>1</v>
      </c>
      <c r="D109" s="422">
        <v>24000</v>
      </c>
      <c r="E109" s="424">
        <f t="shared" si="44"/>
        <v>1</v>
      </c>
      <c r="F109" s="424">
        <f t="shared" si="45"/>
        <v>1</v>
      </c>
      <c r="G109" s="528">
        <v>750</v>
      </c>
      <c r="H109" s="424">
        <f t="shared" si="46"/>
        <v>32</v>
      </c>
      <c r="I109" s="422">
        <v>10</v>
      </c>
      <c r="J109" s="422">
        <f t="shared" si="47"/>
        <v>0.5</v>
      </c>
      <c r="K109" s="422">
        <v>5</v>
      </c>
      <c r="L109" s="422">
        <f t="shared" si="48"/>
        <v>0.83500000000000008</v>
      </c>
      <c r="M109" s="422">
        <v>5</v>
      </c>
      <c r="N109" s="422">
        <f t="shared" si="49"/>
        <v>0.41500000000000004</v>
      </c>
      <c r="O109" s="422">
        <f t="shared" si="50"/>
        <v>0.5</v>
      </c>
      <c r="P109" s="426">
        <f t="shared" si="51"/>
        <v>44.25</v>
      </c>
      <c r="Q109" s="426">
        <f t="shared" si="52"/>
        <v>0.73750000000000004</v>
      </c>
      <c r="R109" s="544">
        <f>'Costs per Hr-Mn-Sc'!$F$8</f>
        <v>0.3597499999999999</v>
      </c>
      <c r="S109" s="427">
        <f t="shared" si="37"/>
        <v>15.918937499999995</v>
      </c>
      <c r="T109" s="428">
        <f>'Production Timings'!$D$12</f>
        <v>0.48566249999999983</v>
      </c>
      <c r="U109" s="429">
        <f>'Production Timings'!$D$6</f>
        <v>0.37773749999999989</v>
      </c>
      <c r="V109" s="422">
        <f>'Production Timings'!$D$10</f>
        <v>0.11991666666666663</v>
      </c>
      <c r="W109" s="422"/>
      <c r="X109" s="422">
        <f>(X$4*W109)</f>
        <v>0</v>
      </c>
      <c r="Y109" s="422">
        <f>(Y$4*W109)</f>
        <v>0</v>
      </c>
      <c r="Z109" s="422">
        <f>W109*X109+Y109</f>
        <v>0</v>
      </c>
      <c r="AA109" s="430">
        <f t="shared" si="54"/>
        <v>16.902254166666658</v>
      </c>
      <c r="AB109" s="431">
        <v>1.25</v>
      </c>
      <c r="AC109" s="431">
        <v>1.5</v>
      </c>
      <c r="AD109" s="432">
        <v>1.75</v>
      </c>
      <c r="AE109" s="433">
        <f t="shared" si="59"/>
        <v>21.127817708333325</v>
      </c>
      <c r="AF109" s="434">
        <f t="shared" si="55"/>
        <v>25.353381249999988</v>
      </c>
      <c r="AG109" s="434">
        <f t="shared" si="56"/>
        <v>29.57894479166665</v>
      </c>
    </row>
    <row r="110" spans="2:33" x14ac:dyDescent="0.3">
      <c r="B110" s="416">
        <v>2</v>
      </c>
      <c r="C110" s="526">
        <v>1</v>
      </c>
      <c r="D110" s="149">
        <v>24000</v>
      </c>
      <c r="E110" s="165">
        <f>B110/C110</f>
        <v>2</v>
      </c>
      <c r="F110" s="165">
        <f>ROUNDUP(E110,0)</f>
        <v>2</v>
      </c>
      <c r="G110" s="529">
        <v>750</v>
      </c>
      <c r="H110" s="165">
        <f>D110/G110</f>
        <v>32</v>
      </c>
      <c r="I110" s="149">
        <v>10</v>
      </c>
      <c r="J110" s="14">
        <f>B110*0.5</f>
        <v>1</v>
      </c>
      <c r="K110" s="149">
        <v>5</v>
      </c>
      <c r="L110" s="14">
        <f>(K110*0.167)*F110</f>
        <v>1.6700000000000002</v>
      </c>
      <c r="M110" s="149">
        <v>5</v>
      </c>
      <c r="N110" s="149">
        <f>(M110*E110)*0.083</f>
        <v>0.83000000000000007</v>
      </c>
      <c r="O110" s="14">
        <f>(0.5*C110)*F110</f>
        <v>1</v>
      </c>
      <c r="P110" s="166">
        <f>(H110*F110)+(I110+J110+L110+N110+O110)</f>
        <v>78.5</v>
      </c>
      <c r="Q110" s="166">
        <f>P110/60</f>
        <v>1.3083333333333333</v>
      </c>
      <c r="R110" s="542">
        <f>'Costs per Hr-Mn-Sc'!$F$8</f>
        <v>0.3597499999999999</v>
      </c>
      <c r="S110" s="417">
        <f>(R110*P110)/B110</f>
        <v>14.120187499999997</v>
      </c>
      <c r="T110" s="137">
        <f>'Production Timings'!$D$12</f>
        <v>0.48566249999999983</v>
      </c>
      <c r="U110" s="138">
        <f>'Production Timings'!$D$6</f>
        <v>0.37773749999999989</v>
      </c>
      <c r="V110" s="412">
        <f>'Production Timings'!$D$10</f>
        <v>0.11991666666666663</v>
      </c>
      <c r="W110" s="14"/>
      <c r="X110" s="416">
        <f>(X$4*W110)</f>
        <v>0</v>
      </c>
      <c r="Y110" s="416">
        <f>(Y$4*W110)</f>
        <v>0</v>
      </c>
      <c r="Z110" s="416">
        <f>W110*X110+Y110</f>
        <v>0</v>
      </c>
      <c r="AA110" s="592">
        <f>SUM(S110:V110)+Y110</f>
        <v>15.103504166666664</v>
      </c>
      <c r="AB110" s="501">
        <v>1.25</v>
      </c>
      <c r="AC110" s="435">
        <v>1.5</v>
      </c>
      <c r="AD110" s="436">
        <v>1.75</v>
      </c>
      <c r="AE110" s="502">
        <f>AA110*AB110</f>
        <v>18.87938020833333</v>
      </c>
      <c r="AF110" s="437">
        <f>AA110*AC110</f>
        <v>22.655256249999994</v>
      </c>
      <c r="AG110" s="438">
        <f>AA110*AD110</f>
        <v>26.43113229166666</v>
      </c>
    </row>
    <row r="111" spans="2:33" x14ac:dyDescent="0.3">
      <c r="B111" s="149">
        <v>6</v>
      </c>
      <c r="C111" s="527">
        <v>1</v>
      </c>
      <c r="D111" s="149">
        <v>24000</v>
      </c>
      <c r="E111" s="165">
        <f t="shared" si="44"/>
        <v>6</v>
      </c>
      <c r="F111" s="165">
        <f t="shared" si="45"/>
        <v>6</v>
      </c>
      <c r="G111" s="529">
        <v>750</v>
      </c>
      <c r="H111" s="165">
        <f t="shared" si="46"/>
        <v>32</v>
      </c>
      <c r="I111" s="149">
        <v>10</v>
      </c>
      <c r="J111" s="14">
        <f t="shared" si="47"/>
        <v>3</v>
      </c>
      <c r="K111" s="149">
        <v>5</v>
      </c>
      <c r="L111" s="14">
        <f t="shared" si="48"/>
        <v>5.0100000000000007</v>
      </c>
      <c r="M111" s="149">
        <v>5</v>
      </c>
      <c r="N111" s="149">
        <f t="shared" si="49"/>
        <v>2.4900000000000002</v>
      </c>
      <c r="O111" s="14">
        <f t="shared" si="50"/>
        <v>3</v>
      </c>
      <c r="P111" s="166">
        <f t="shared" si="51"/>
        <v>215.5</v>
      </c>
      <c r="Q111" s="166">
        <f t="shared" si="52"/>
        <v>3.5916666666666668</v>
      </c>
      <c r="R111" s="542">
        <f>'Costs per Hr-Mn-Sc'!$F$8</f>
        <v>0.3597499999999999</v>
      </c>
      <c r="S111" s="417">
        <f t="shared" si="37"/>
        <v>12.92102083333333</v>
      </c>
      <c r="T111" s="137">
        <f>'Production Timings'!$D$12</f>
        <v>0.48566249999999983</v>
      </c>
      <c r="U111" s="138">
        <f>'Production Timings'!$D$6</f>
        <v>0.37773749999999989</v>
      </c>
      <c r="V111" s="412">
        <f>'Production Timings'!$D$10</f>
        <v>0.11991666666666663</v>
      </c>
      <c r="W111" s="14"/>
      <c r="X111" s="416">
        <f>(X$4*W111)</f>
        <v>0</v>
      </c>
      <c r="Y111" s="416">
        <f>(Y$4*W111)</f>
        <v>0</v>
      </c>
      <c r="Z111" s="416">
        <f t="shared" ref="Z111:Z117" si="60">W111*X111+Y111</f>
        <v>0</v>
      </c>
      <c r="AA111" s="592">
        <f t="shared" si="54"/>
        <v>13.904337499999997</v>
      </c>
      <c r="AB111" s="501">
        <v>1.25</v>
      </c>
      <c r="AC111" s="435">
        <v>1.5</v>
      </c>
      <c r="AD111" s="436">
        <v>1.75</v>
      </c>
      <c r="AE111" s="502">
        <f t="shared" si="59"/>
        <v>17.380421874999996</v>
      </c>
      <c r="AF111" s="437">
        <f t="shared" si="55"/>
        <v>20.856506249999995</v>
      </c>
      <c r="AG111" s="438">
        <f t="shared" si="56"/>
        <v>24.332590624999995</v>
      </c>
    </row>
    <row r="112" spans="2:33" x14ac:dyDescent="0.3">
      <c r="B112" s="149">
        <v>12</v>
      </c>
      <c r="C112" s="527">
        <v>1</v>
      </c>
      <c r="D112" s="149">
        <v>24000</v>
      </c>
      <c r="E112" s="165">
        <f t="shared" si="44"/>
        <v>12</v>
      </c>
      <c r="F112" s="165">
        <f t="shared" si="45"/>
        <v>12</v>
      </c>
      <c r="G112" s="529">
        <v>750</v>
      </c>
      <c r="H112" s="165">
        <f t="shared" si="46"/>
        <v>32</v>
      </c>
      <c r="I112" s="149">
        <v>10</v>
      </c>
      <c r="J112" s="14">
        <f t="shared" si="47"/>
        <v>6</v>
      </c>
      <c r="K112" s="149">
        <v>5</v>
      </c>
      <c r="L112" s="14">
        <f t="shared" si="48"/>
        <v>10.020000000000001</v>
      </c>
      <c r="M112" s="149">
        <v>5</v>
      </c>
      <c r="N112" s="149">
        <f t="shared" si="49"/>
        <v>4.9800000000000004</v>
      </c>
      <c r="O112" s="14">
        <f t="shared" si="50"/>
        <v>6</v>
      </c>
      <c r="P112" s="166">
        <f t="shared" si="51"/>
        <v>421</v>
      </c>
      <c r="Q112" s="166">
        <f t="shared" si="52"/>
        <v>7.0166666666666666</v>
      </c>
      <c r="R112" s="542">
        <f>'Costs per Hr-Mn-Sc'!$F$8</f>
        <v>0.3597499999999999</v>
      </c>
      <c r="S112" s="417">
        <f t="shared" si="37"/>
        <v>12.621229166666664</v>
      </c>
      <c r="T112" s="137">
        <f>'Production Timings'!$D$12</f>
        <v>0.48566249999999983</v>
      </c>
      <c r="U112" s="138">
        <f>'Production Timings'!$D$6</f>
        <v>0.37773749999999989</v>
      </c>
      <c r="V112" s="412">
        <f>'Production Timings'!$D$10</f>
        <v>0.11991666666666663</v>
      </c>
      <c r="W112" s="14"/>
      <c r="X112" s="416">
        <f t="shared" ref="X112:X117" si="61">(X$4*W112)</f>
        <v>0</v>
      </c>
      <c r="Y112" s="416">
        <f t="shared" ref="Y112:Y117" si="62">(Y$4*W112)</f>
        <v>0</v>
      </c>
      <c r="Z112" s="416">
        <f t="shared" si="60"/>
        <v>0</v>
      </c>
      <c r="AA112" s="592">
        <f t="shared" si="54"/>
        <v>13.604545833333331</v>
      </c>
      <c r="AB112" s="501">
        <v>1.25</v>
      </c>
      <c r="AC112" s="435">
        <v>1.5</v>
      </c>
      <c r="AD112" s="436">
        <v>1.75</v>
      </c>
      <c r="AE112" s="502">
        <f t="shared" si="59"/>
        <v>17.005682291666663</v>
      </c>
      <c r="AF112" s="437">
        <f t="shared" si="55"/>
        <v>20.406818749999996</v>
      </c>
      <c r="AG112" s="438">
        <f t="shared" si="56"/>
        <v>23.807955208333329</v>
      </c>
    </row>
    <row r="113" spans="2:33" x14ac:dyDescent="0.3">
      <c r="B113" s="149">
        <v>24</v>
      </c>
      <c r="C113" s="527">
        <v>1</v>
      </c>
      <c r="D113" s="149">
        <v>24000</v>
      </c>
      <c r="E113" s="165">
        <f t="shared" si="44"/>
        <v>24</v>
      </c>
      <c r="F113" s="165">
        <f t="shared" si="45"/>
        <v>24</v>
      </c>
      <c r="G113" s="529">
        <v>750</v>
      </c>
      <c r="H113" s="165">
        <f t="shared" si="46"/>
        <v>32</v>
      </c>
      <c r="I113" s="149">
        <v>10</v>
      </c>
      <c r="J113" s="14">
        <f t="shared" si="47"/>
        <v>12</v>
      </c>
      <c r="K113" s="149">
        <v>5</v>
      </c>
      <c r="L113" s="14">
        <f t="shared" si="48"/>
        <v>20.040000000000003</v>
      </c>
      <c r="M113" s="149">
        <v>5</v>
      </c>
      <c r="N113" s="149">
        <f t="shared" si="49"/>
        <v>9.9600000000000009</v>
      </c>
      <c r="O113" s="14">
        <f t="shared" si="50"/>
        <v>12</v>
      </c>
      <c r="P113" s="166">
        <f t="shared" si="51"/>
        <v>832</v>
      </c>
      <c r="Q113" s="166">
        <f t="shared" si="52"/>
        <v>13.866666666666667</v>
      </c>
      <c r="R113" s="542">
        <f>'Costs per Hr-Mn-Sc'!$F$8</f>
        <v>0.3597499999999999</v>
      </c>
      <c r="S113" s="417">
        <f t="shared" si="37"/>
        <v>12.471333333333328</v>
      </c>
      <c r="T113" s="137">
        <f>'Production Timings'!$D$12</f>
        <v>0.48566249999999983</v>
      </c>
      <c r="U113" s="138">
        <f>'Production Timings'!$D$6</f>
        <v>0.37773749999999989</v>
      </c>
      <c r="V113" s="412">
        <f>'Production Timings'!$D$10</f>
        <v>0.11991666666666663</v>
      </c>
      <c r="W113" s="14"/>
      <c r="X113" s="416">
        <f t="shared" si="61"/>
        <v>0</v>
      </c>
      <c r="Y113" s="416">
        <f t="shared" si="62"/>
        <v>0</v>
      </c>
      <c r="Z113" s="416">
        <f t="shared" si="60"/>
        <v>0</v>
      </c>
      <c r="AA113" s="592">
        <f t="shared" si="54"/>
        <v>13.454649999999996</v>
      </c>
      <c r="AB113" s="501">
        <v>1.25</v>
      </c>
      <c r="AC113" s="435">
        <v>1.5</v>
      </c>
      <c r="AD113" s="436">
        <v>1.75</v>
      </c>
      <c r="AE113" s="502">
        <f t="shared" si="59"/>
        <v>16.818312499999994</v>
      </c>
      <c r="AF113" s="437">
        <f t="shared" si="55"/>
        <v>20.181974999999994</v>
      </c>
      <c r="AG113" s="438">
        <f t="shared" si="56"/>
        <v>23.545637499999991</v>
      </c>
    </row>
    <row r="114" spans="2:33" x14ac:dyDescent="0.3">
      <c r="B114" s="149">
        <v>48</v>
      </c>
      <c r="C114" s="527">
        <v>1</v>
      </c>
      <c r="D114" s="149">
        <v>24000</v>
      </c>
      <c r="E114" s="165">
        <f t="shared" si="44"/>
        <v>48</v>
      </c>
      <c r="F114" s="165">
        <f t="shared" si="45"/>
        <v>48</v>
      </c>
      <c r="G114" s="529">
        <v>750</v>
      </c>
      <c r="H114" s="165">
        <f t="shared" si="46"/>
        <v>32</v>
      </c>
      <c r="I114" s="149">
        <v>10</v>
      </c>
      <c r="J114" s="14">
        <f t="shared" si="47"/>
        <v>24</v>
      </c>
      <c r="K114" s="149">
        <v>5</v>
      </c>
      <c r="L114" s="14">
        <f t="shared" si="48"/>
        <v>40.080000000000005</v>
      </c>
      <c r="M114" s="149">
        <v>5</v>
      </c>
      <c r="N114" s="149">
        <f t="shared" si="49"/>
        <v>19.920000000000002</v>
      </c>
      <c r="O114" s="14">
        <f t="shared" si="50"/>
        <v>24</v>
      </c>
      <c r="P114" s="166">
        <f t="shared" si="51"/>
        <v>1654</v>
      </c>
      <c r="Q114" s="166">
        <f t="shared" si="52"/>
        <v>27.566666666666666</v>
      </c>
      <c r="R114" s="542">
        <f>'Costs per Hr-Mn-Sc'!$F$8</f>
        <v>0.3597499999999999</v>
      </c>
      <c r="S114" s="417">
        <f t="shared" si="37"/>
        <v>12.396385416666662</v>
      </c>
      <c r="T114" s="137">
        <f>'Production Timings'!$D$12</f>
        <v>0.48566249999999983</v>
      </c>
      <c r="U114" s="138">
        <f>'Production Timings'!$D$6</f>
        <v>0.37773749999999989</v>
      </c>
      <c r="V114" s="412">
        <f>'Production Timings'!$D$10</f>
        <v>0.11991666666666663</v>
      </c>
      <c r="W114" s="14"/>
      <c r="X114" s="416">
        <f t="shared" si="61"/>
        <v>0</v>
      </c>
      <c r="Y114" s="416">
        <f t="shared" si="62"/>
        <v>0</v>
      </c>
      <c r="Z114" s="416">
        <f t="shared" si="60"/>
        <v>0</v>
      </c>
      <c r="AA114" s="592">
        <f t="shared" si="54"/>
        <v>13.37970208333333</v>
      </c>
      <c r="AB114" s="501">
        <v>1.25</v>
      </c>
      <c r="AC114" s="435">
        <v>1.5</v>
      </c>
      <c r="AD114" s="436">
        <v>1.75</v>
      </c>
      <c r="AE114" s="502">
        <f t="shared" si="59"/>
        <v>16.724627604166663</v>
      </c>
      <c r="AF114" s="437">
        <f t="shared" si="55"/>
        <v>20.069553124999995</v>
      </c>
      <c r="AG114" s="438">
        <f t="shared" si="56"/>
        <v>23.414478645833327</v>
      </c>
    </row>
    <row r="115" spans="2:33" x14ac:dyDescent="0.3">
      <c r="B115" s="14">
        <v>72</v>
      </c>
      <c r="C115" s="527">
        <v>1</v>
      </c>
      <c r="D115" s="149">
        <v>24000</v>
      </c>
      <c r="E115" s="165">
        <f>B115/C115</f>
        <v>72</v>
      </c>
      <c r="F115" s="165">
        <f>ROUNDUP(E115,0)</f>
        <v>72</v>
      </c>
      <c r="G115" s="529">
        <v>750</v>
      </c>
      <c r="H115" s="165">
        <f>D115/G115</f>
        <v>32</v>
      </c>
      <c r="I115" s="149">
        <v>10</v>
      </c>
      <c r="J115" s="14">
        <f>B115*0.5</f>
        <v>36</v>
      </c>
      <c r="K115" s="149">
        <v>5</v>
      </c>
      <c r="L115" s="14">
        <f>(K115*0.167)*F115</f>
        <v>60.120000000000005</v>
      </c>
      <c r="M115" s="149">
        <v>5</v>
      </c>
      <c r="N115" s="149">
        <f>(M115*E115)*0.083</f>
        <v>29.880000000000003</v>
      </c>
      <c r="O115" s="14">
        <f>(0.5*C115)*F115</f>
        <v>36</v>
      </c>
      <c r="P115" s="166">
        <f>(H115*F115)+(I115+J115+L115+N115+O115)</f>
        <v>2476</v>
      </c>
      <c r="Q115" s="166">
        <f>P115/60</f>
        <v>41.266666666666666</v>
      </c>
      <c r="R115" s="542">
        <f>'Costs per Hr-Mn-Sc'!$F$8</f>
        <v>0.3597499999999999</v>
      </c>
      <c r="S115" s="417">
        <f>(R115*P115)/B115</f>
        <v>12.371402777777774</v>
      </c>
      <c r="T115" s="137">
        <f>'Production Timings'!$D$12</f>
        <v>0.48566249999999983</v>
      </c>
      <c r="U115" s="138">
        <f>'Production Timings'!$D$6</f>
        <v>0.37773749999999989</v>
      </c>
      <c r="V115" s="412">
        <f>'Production Timings'!$D$10</f>
        <v>0.11991666666666663</v>
      </c>
      <c r="W115" s="14"/>
      <c r="X115" s="416">
        <f t="shared" si="61"/>
        <v>0</v>
      </c>
      <c r="Y115" s="416">
        <f t="shared" si="62"/>
        <v>0</v>
      </c>
      <c r="Z115" s="416">
        <f t="shared" si="60"/>
        <v>0</v>
      </c>
      <c r="AA115" s="592">
        <f>SUM(S115:V115)+Y115</f>
        <v>13.354719444444441</v>
      </c>
      <c r="AB115" s="501">
        <v>1.25</v>
      </c>
      <c r="AC115" s="435">
        <v>1.5</v>
      </c>
      <c r="AD115" s="436">
        <v>1.75</v>
      </c>
      <c r="AE115" s="502">
        <f t="shared" si="59"/>
        <v>16.693399305555552</v>
      </c>
      <c r="AF115" s="437">
        <f t="shared" si="55"/>
        <v>20.032079166666662</v>
      </c>
      <c r="AG115" s="438">
        <f t="shared" si="56"/>
        <v>23.370759027777773</v>
      </c>
    </row>
    <row r="116" spans="2:33" x14ac:dyDescent="0.3">
      <c r="B116" s="14">
        <v>144</v>
      </c>
      <c r="C116" s="527">
        <v>1</v>
      </c>
      <c r="D116" s="149">
        <v>24000</v>
      </c>
      <c r="E116" s="165">
        <f t="shared" si="44"/>
        <v>144</v>
      </c>
      <c r="F116" s="165">
        <f t="shared" si="45"/>
        <v>144</v>
      </c>
      <c r="G116" s="529">
        <v>750</v>
      </c>
      <c r="H116" s="165">
        <f t="shared" si="46"/>
        <v>32</v>
      </c>
      <c r="I116" s="149">
        <v>10</v>
      </c>
      <c r="J116" s="14">
        <f t="shared" si="47"/>
        <v>72</v>
      </c>
      <c r="K116" s="149">
        <v>5</v>
      </c>
      <c r="L116" s="14">
        <f t="shared" si="48"/>
        <v>120.24000000000001</v>
      </c>
      <c r="M116" s="149">
        <v>5</v>
      </c>
      <c r="N116" s="149">
        <f t="shared" si="49"/>
        <v>59.760000000000005</v>
      </c>
      <c r="O116" s="14">
        <f t="shared" si="50"/>
        <v>72</v>
      </c>
      <c r="P116" s="166">
        <f t="shared" si="51"/>
        <v>4942</v>
      </c>
      <c r="Q116" s="166">
        <f t="shared" si="52"/>
        <v>82.36666666666666</v>
      </c>
      <c r="R116" s="542">
        <f>'Costs per Hr-Mn-Sc'!$F$8</f>
        <v>0.3597499999999999</v>
      </c>
      <c r="S116" s="417">
        <f t="shared" si="37"/>
        <v>12.346420138888885</v>
      </c>
      <c r="T116" s="137">
        <f>'Production Timings'!$D$12</f>
        <v>0.48566249999999983</v>
      </c>
      <c r="U116" s="138">
        <f>'Production Timings'!$D$6</f>
        <v>0.37773749999999989</v>
      </c>
      <c r="V116" s="412">
        <f>'Production Timings'!$D$10</f>
        <v>0.11991666666666663</v>
      </c>
      <c r="W116" s="14"/>
      <c r="X116" s="416">
        <f t="shared" si="61"/>
        <v>0</v>
      </c>
      <c r="Y116" s="416">
        <f t="shared" si="62"/>
        <v>0</v>
      </c>
      <c r="Z116" s="416">
        <f t="shared" si="60"/>
        <v>0</v>
      </c>
      <c r="AA116" s="592">
        <f t="shared" si="54"/>
        <v>13.329736805555552</v>
      </c>
      <c r="AB116" s="501">
        <v>1.25</v>
      </c>
      <c r="AC116" s="435">
        <v>1.5</v>
      </c>
      <c r="AD116" s="436">
        <v>1.75</v>
      </c>
      <c r="AE116" s="502">
        <f t="shared" si="59"/>
        <v>16.66217100694444</v>
      </c>
      <c r="AF116" s="437">
        <f t="shared" si="55"/>
        <v>19.994605208333326</v>
      </c>
      <c r="AG116" s="438">
        <f t="shared" si="56"/>
        <v>23.327039409722214</v>
      </c>
    </row>
    <row r="117" spans="2:33" x14ac:dyDescent="0.3">
      <c r="B117" s="14">
        <v>288</v>
      </c>
      <c r="C117" s="527">
        <v>1</v>
      </c>
      <c r="D117" s="149">
        <v>24000</v>
      </c>
      <c r="E117" s="165">
        <f>B117/C117</f>
        <v>288</v>
      </c>
      <c r="F117" s="165">
        <f>ROUNDUP(E117,0)</f>
        <v>288</v>
      </c>
      <c r="G117" s="529">
        <v>750</v>
      </c>
      <c r="H117" s="165">
        <f>D117/G117</f>
        <v>32</v>
      </c>
      <c r="I117" s="149">
        <v>10</v>
      </c>
      <c r="J117" s="14">
        <f>B117*0.5</f>
        <v>144</v>
      </c>
      <c r="K117" s="149">
        <v>5</v>
      </c>
      <c r="L117" s="14">
        <f>(K117*0.167)*F117</f>
        <v>240.48000000000002</v>
      </c>
      <c r="M117" s="149">
        <v>5</v>
      </c>
      <c r="N117" s="149">
        <f>(M117*E117)*0.083</f>
        <v>119.52000000000001</v>
      </c>
      <c r="O117" s="14">
        <f>(0.5*C117)*F117</f>
        <v>144</v>
      </c>
      <c r="P117" s="166">
        <f>(H117*F117)+(I117+J117+L117+N117+O117)</f>
        <v>9874</v>
      </c>
      <c r="Q117" s="166">
        <f>P117/60</f>
        <v>164.56666666666666</v>
      </c>
      <c r="R117" s="542">
        <f>'Costs per Hr-Mn-Sc'!$F$8</f>
        <v>0.3597499999999999</v>
      </c>
      <c r="S117" s="417">
        <f>(R117*P117)/B117</f>
        <v>12.333928819444441</v>
      </c>
      <c r="T117" s="137">
        <f>'Production Timings'!$D$12</f>
        <v>0.48566249999999983</v>
      </c>
      <c r="U117" s="138">
        <f>'Production Timings'!$D$6</f>
        <v>0.37773749999999989</v>
      </c>
      <c r="V117" s="412">
        <f>'Production Timings'!$D$10</f>
        <v>0.11991666666666663</v>
      </c>
      <c r="W117" s="14"/>
      <c r="X117" s="416">
        <f t="shared" si="61"/>
        <v>0</v>
      </c>
      <c r="Y117" s="416">
        <f t="shared" si="62"/>
        <v>0</v>
      </c>
      <c r="Z117" s="416">
        <f t="shared" si="60"/>
        <v>0</v>
      </c>
      <c r="AA117" s="592">
        <f>SUM(S117:V117)+Y117</f>
        <v>13.317245486111108</v>
      </c>
      <c r="AB117" s="501">
        <v>1.25</v>
      </c>
      <c r="AC117" s="435">
        <v>1.5</v>
      </c>
      <c r="AD117" s="436">
        <v>1.75</v>
      </c>
      <c r="AE117" s="502">
        <f>AA117*AB117</f>
        <v>16.646556857638885</v>
      </c>
      <c r="AF117" s="437">
        <f>AA117*AC117</f>
        <v>19.975868229166664</v>
      </c>
      <c r="AG117" s="438">
        <f>AA117*AD117</f>
        <v>23.305179600694441</v>
      </c>
    </row>
    <row r="118" spans="2:33" x14ac:dyDescent="0.3">
      <c r="B118" s="422">
        <v>1</v>
      </c>
      <c r="C118" s="525">
        <v>1</v>
      </c>
      <c r="D118" s="422">
        <v>26000</v>
      </c>
      <c r="E118" s="424">
        <f t="shared" si="44"/>
        <v>1</v>
      </c>
      <c r="F118" s="424">
        <f t="shared" si="45"/>
        <v>1</v>
      </c>
      <c r="G118" s="528">
        <v>750</v>
      </c>
      <c r="H118" s="424">
        <f t="shared" si="46"/>
        <v>34.666666666666664</v>
      </c>
      <c r="I118" s="422">
        <v>10</v>
      </c>
      <c r="J118" s="422">
        <f t="shared" si="47"/>
        <v>0.5</v>
      </c>
      <c r="K118" s="422">
        <v>5</v>
      </c>
      <c r="L118" s="422">
        <f t="shared" si="48"/>
        <v>0.83500000000000008</v>
      </c>
      <c r="M118" s="422">
        <v>5</v>
      </c>
      <c r="N118" s="422">
        <f t="shared" si="49"/>
        <v>0.41500000000000004</v>
      </c>
      <c r="O118" s="422">
        <f t="shared" si="50"/>
        <v>0.5</v>
      </c>
      <c r="P118" s="426">
        <f t="shared" si="51"/>
        <v>46.916666666666664</v>
      </c>
      <c r="Q118" s="426">
        <f t="shared" si="52"/>
        <v>0.78194444444444444</v>
      </c>
      <c r="R118" s="544">
        <f>'Costs per Hr-Mn-Sc'!$F$8</f>
        <v>0.3597499999999999</v>
      </c>
      <c r="S118" s="427">
        <f t="shared" si="37"/>
        <v>16.878270833333328</v>
      </c>
      <c r="T118" s="428">
        <f>'Production Timings'!$D$12</f>
        <v>0.48566249999999983</v>
      </c>
      <c r="U118" s="429">
        <f>'Production Timings'!$D$6</f>
        <v>0.37773749999999989</v>
      </c>
      <c r="V118" s="422">
        <f>'Production Timings'!$D$10</f>
        <v>0.11991666666666663</v>
      </c>
      <c r="W118" s="422"/>
      <c r="X118" s="422">
        <f>(X$4*W118)</f>
        <v>0</v>
      </c>
      <c r="Y118" s="422">
        <f>(Y$4*W118)</f>
        <v>0</v>
      </c>
      <c r="Z118" s="422">
        <f>W118*X118+Y118</f>
        <v>0</v>
      </c>
      <c r="AA118" s="430">
        <f t="shared" si="54"/>
        <v>17.861587499999992</v>
      </c>
      <c r="AB118" s="431">
        <v>1.25</v>
      </c>
      <c r="AC118" s="431">
        <v>1.5</v>
      </c>
      <c r="AD118" s="432">
        <v>1.75</v>
      </c>
      <c r="AE118" s="433">
        <f t="shared" si="59"/>
        <v>22.326984374999988</v>
      </c>
      <c r="AF118" s="434">
        <f t="shared" si="55"/>
        <v>26.792381249999988</v>
      </c>
      <c r="AG118" s="434">
        <f t="shared" si="56"/>
        <v>31.257778124999987</v>
      </c>
    </row>
    <row r="119" spans="2:33" x14ac:dyDescent="0.3">
      <c r="B119" s="416">
        <v>2</v>
      </c>
      <c r="C119" s="526">
        <v>1</v>
      </c>
      <c r="D119" s="149">
        <v>26000</v>
      </c>
      <c r="E119" s="165">
        <f>B119/C119</f>
        <v>2</v>
      </c>
      <c r="F119" s="165">
        <f>ROUNDUP(E119,0)</f>
        <v>2</v>
      </c>
      <c r="G119" s="529">
        <v>750</v>
      </c>
      <c r="H119" s="165">
        <f>D119/G119</f>
        <v>34.666666666666664</v>
      </c>
      <c r="I119" s="149">
        <v>10</v>
      </c>
      <c r="J119" s="14">
        <f>B119*0.5</f>
        <v>1</v>
      </c>
      <c r="K119" s="149">
        <v>5</v>
      </c>
      <c r="L119" s="14">
        <f>(K119*0.167)*F119</f>
        <v>1.6700000000000002</v>
      </c>
      <c r="M119" s="149">
        <v>5</v>
      </c>
      <c r="N119" s="149">
        <f>(M119*E119)*0.083</f>
        <v>0.83000000000000007</v>
      </c>
      <c r="O119" s="14">
        <f>(0.5*C119)*F119</f>
        <v>1</v>
      </c>
      <c r="P119" s="166">
        <f>(H119*F119)+(I119+J119+L119+N119+O119)</f>
        <v>83.833333333333329</v>
      </c>
      <c r="Q119" s="166">
        <f>P119/60</f>
        <v>1.3972222222222221</v>
      </c>
      <c r="R119" s="542">
        <f>'Costs per Hr-Mn-Sc'!$F$8</f>
        <v>0.3597499999999999</v>
      </c>
      <c r="S119" s="417">
        <f>(R119*P119)/B119</f>
        <v>15.079520833333328</v>
      </c>
      <c r="T119" s="137">
        <f>'Production Timings'!$D$12</f>
        <v>0.48566249999999983</v>
      </c>
      <c r="U119" s="138">
        <f>'Production Timings'!$D$6</f>
        <v>0.37773749999999989</v>
      </c>
      <c r="V119" s="412">
        <f>'Production Timings'!$D$10</f>
        <v>0.11991666666666663</v>
      </c>
      <c r="W119" s="14"/>
      <c r="X119" s="416">
        <f>(X$4*W119)</f>
        <v>0</v>
      </c>
      <c r="Y119" s="416">
        <f>(Y$4*W119)</f>
        <v>0</v>
      </c>
      <c r="Z119" s="416">
        <f>W119*X119+Y119</f>
        <v>0</v>
      </c>
      <c r="AA119" s="592">
        <f>SUM(S119:V119)+Y119</f>
        <v>16.062837499999993</v>
      </c>
      <c r="AB119" s="501">
        <v>1.25</v>
      </c>
      <c r="AC119" s="435">
        <v>1.5</v>
      </c>
      <c r="AD119" s="436">
        <v>1.75</v>
      </c>
      <c r="AE119" s="502">
        <f>AA119*AB119</f>
        <v>20.078546874999994</v>
      </c>
      <c r="AF119" s="437">
        <f>AA119*AC119</f>
        <v>24.09425624999999</v>
      </c>
      <c r="AG119" s="438">
        <f>AA119*AD119</f>
        <v>28.109965624999987</v>
      </c>
    </row>
    <row r="120" spans="2:33" x14ac:dyDescent="0.3">
      <c r="B120" s="149">
        <v>6</v>
      </c>
      <c r="C120" s="527">
        <v>1</v>
      </c>
      <c r="D120" s="149">
        <v>26000</v>
      </c>
      <c r="E120" s="165">
        <f t="shared" si="44"/>
        <v>6</v>
      </c>
      <c r="F120" s="165">
        <f t="shared" si="45"/>
        <v>6</v>
      </c>
      <c r="G120" s="529">
        <v>750</v>
      </c>
      <c r="H120" s="165">
        <f t="shared" si="46"/>
        <v>34.666666666666664</v>
      </c>
      <c r="I120" s="149">
        <v>10</v>
      </c>
      <c r="J120" s="14">
        <f t="shared" si="47"/>
        <v>3</v>
      </c>
      <c r="K120" s="149">
        <v>5</v>
      </c>
      <c r="L120" s="14">
        <f t="shared" si="48"/>
        <v>5.0100000000000007</v>
      </c>
      <c r="M120" s="149">
        <v>5</v>
      </c>
      <c r="N120" s="149">
        <f t="shared" si="49"/>
        <v>2.4900000000000002</v>
      </c>
      <c r="O120" s="14">
        <f t="shared" si="50"/>
        <v>3</v>
      </c>
      <c r="P120" s="166">
        <f t="shared" si="51"/>
        <v>231.5</v>
      </c>
      <c r="Q120" s="166">
        <f t="shared" si="52"/>
        <v>3.8583333333333334</v>
      </c>
      <c r="R120" s="542">
        <f>'Costs per Hr-Mn-Sc'!$F$8</f>
        <v>0.3597499999999999</v>
      </c>
      <c r="S120" s="417">
        <f t="shared" si="37"/>
        <v>13.880354166666663</v>
      </c>
      <c r="T120" s="137">
        <f>'Production Timings'!$D$12</f>
        <v>0.48566249999999983</v>
      </c>
      <c r="U120" s="138">
        <f>'Production Timings'!$D$6</f>
        <v>0.37773749999999989</v>
      </c>
      <c r="V120" s="412">
        <f>'Production Timings'!$D$10</f>
        <v>0.11991666666666663</v>
      </c>
      <c r="W120" s="14"/>
      <c r="X120" s="416">
        <f>(X$4*W120)</f>
        <v>0</v>
      </c>
      <c r="Y120" s="416">
        <f>(Y$4*W120)</f>
        <v>0</v>
      </c>
      <c r="Z120" s="416">
        <f t="shared" ref="Z120:Z126" si="63">W120*X120+Y120</f>
        <v>0</v>
      </c>
      <c r="AA120" s="592">
        <f t="shared" si="54"/>
        <v>14.86367083333333</v>
      </c>
      <c r="AB120" s="501">
        <v>1.25</v>
      </c>
      <c r="AC120" s="435">
        <v>1.5</v>
      </c>
      <c r="AD120" s="436">
        <v>1.75</v>
      </c>
      <c r="AE120" s="502">
        <f t="shared" si="59"/>
        <v>18.579588541666663</v>
      </c>
      <c r="AF120" s="437">
        <f t="shared" si="55"/>
        <v>22.295506249999995</v>
      </c>
      <c r="AG120" s="438">
        <f t="shared" si="56"/>
        <v>26.011423958333328</v>
      </c>
    </row>
    <row r="121" spans="2:33" x14ac:dyDescent="0.3">
      <c r="B121" s="149">
        <v>12</v>
      </c>
      <c r="C121" s="527">
        <v>1</v>
      </c>
      <c r="D121" s="149">
        <v>26000</v>
      </c>
      <c r="E121" s="165">
        <f t="shared" si="44"/>
        <v>12</v>
      </c>
      <c r="F121" s="165">
        <f t="shared" si="45"/>
        <v>12</v>
      </c>
      <c r="G121" s="529">
        <v>750</v>
      </c>
      <c r="H121" s="165">
        <f t="shared" si="46"/>
        <v>34.666666666666664</v>
      </c>
      <c r="I121" s="149">
        <v>10</v>
      </c>
      <c r="J121" s="14">
        <f t="shared" si="47"/>
        <v>6</v>
      </c>
      <c r="K121" s="149">
        <v>5</v>
      </c>
      <c r="L121" s="14">
        <f t="shared" si="48"/>
        <v>10.020000000000001</v>
      </c>
      <c r="M121" s="149">
        <v>5</v>
      </c>
      <c r="N121" s="149">
        <f t="shared" si="49"/>
        <v>4.9800000000000004</v>
      </c>
      <c r="O121" s="14">
        <f t="shared" si="50"/>
        <v>6</v>
      </c>
      <c r="P121" s="166">
        <f t="shared" si="51"/>
        <v>453</v>
      </c>
      <c r="Q121" s="166">
        <f t="shared" si="52"/>
        <v>7.55</v>
      </c>
      <c r="R121" s="542">
        <f>'Costs per Hr-Mn-Sc'!$F$8</f>
        <v>0.3597499999999999</v>
      </c>
      <c r="S121" s="417">
        <f t="shared" si="37"/>
        <v>13.580562499999997</v>
      </c>
      <c r="T121" s="137">
        <f>'Production Timings'!$D$12</f>
        <v>0.48566249999999983</v>
      </c>
      <c r="U121" s="138">
        <f>'Production Timings'!$D$6</f>
        <v>0.37773749999999989</v>
      </c>
      <c r="V121" s="412">
        <f>'Production Timings'!$D$10</f>
        <v>0.11991666666666663</v>
      </c>
      <c r="W121" s="14"/>
      <c r="X121" s="416">
        <f t="shared" ref="X121:X126" si="64">(X$4*W121)</f>
        <v>0</v>
      </c>
      <c r="Y121" s="416">
        <f t="shared" ref="Y121:Y126" si="65">(Y$4*W121)</f>
        <v>0</v>
      </c>
      <c r="Z121" s="416">
        <f t="shared" si="63"/>
        <v>0</v>
      </c>
      <c r="AA121" s="592">
        <f t="shared" si="54"/>
        <v>14.563879166666664</v>
      </c>
      <c r="AB121" s="501">
        <v>1.25</v>
      </c>
      <c r="AC121" s="435">
        <v>1.5</v>
      </c>
      <c r="AD121" s="436">
        <v>1.75</v>
      </c>
      <c r="AE121" s="502">
        <f t="shared" si="59"/>
        <v>18.204848958333329</v>
      </c>
      <c r="AF121" s="437">
        <f t="shared" si="55"/>
        <v>21.845818749999996</v>
      </c>
      <c r="AG121" s="438">
        <f t="shared" si="56"/>
        <v>25.486788541666662</v>
      </c>
    </row>
    <row r="122" spans="2:33" x14ac:dyDescent="0.3">
      <c r="B122" s="149">
        <v>24</v>
      </c>
      <c r="C122" s="527">
        <v>1</v>
      </c>
      <c r="D122" s="149">
        <v>26000</v>
      </c>
      <c r="E122" s="165">
        <f t="shared" si="44"/>
        <v>24</v>
      </c>
      <c r="F122" s="165">
        <f t="shared" si="45"/>
        <v>24</v>
      </c>
      <c r="G122" s="529">
        <v>750</v>
      </c>
      <c r="H122" s="165">
        <f t="shared" si="46"/>
        <v>34.666666666666664</v>
      </c>
      <c r="I122" s="149">
        <v>10</v>
      </c>
      <c r="J122" s="14">
        <f t="shared" si="47"/>
        <v>12</v>
      </c>
      <c r="K122" s="149">
        <v>5</v>
      </c>
      <c r="L122" s="14">
        <f t="shared" si="48"/>
        <v>20.040000000000003</v>
      </c>
      <c r="M122" s="149">
        <v>5</v>
      </c>
      <c r="N122" s="149">
        <f t="shared" si="49"/>
        <v>9.9600000000000009</v>
      </c>
      <c r="O122" s="14">
        <f t="shared" si="50"/>
        <v>12</v>
      </c>
      <c r="P122" s="166">
        <f t="shared" si="51"/>
        <v>896</v>
      </c>
      <c r="Q122" s="166">
        <f t="shared" si="52"/>
        <v>14.933333333333334</v>
      </c>
      <c r="R122" s="542">
        <f>'Costs per Hr-Mn-Sc'!$F$8</f>
        <v>0.3597499999999999</v>
      </c>
      <c r="S122" s="417">
        <f t="shared" si="37"/>
        <v>13.430666666666662</v>
      </c>
      <c r="T122" s="137">
        <f>'Production Timings'!$D$12</f>
        <v>0.48566249999999983</v>
      </c>
      <c r="U122" s="138">
        <f>'Production Timings'!$D$6</f>
        <v>0.37773749999999989</v>
      </c>
      <c r="V122" s="412">
        <f>'Production Timings'!$D$10</f>
        <v>0.11991666666666663</v>
      </c>
      <c r="W122" s="14"/>
      <c r="X122" s="416">
        <f t="shared" si="64"/>
        <v>0</v>
      </c>
      <c r="Y122" s="416">
        <f t="shared" si="65"/>
        <v>0</v>
      </c>
      <c r="Z122" s="416">
        <f t="shared" si="63"/>
        <v>0</v>
      </c>
      <c r="AA122" s="592">
        <f t="shared" si="54"/>
        <v>14.413983333333329</v>
      </c>
      <c r="AB122" s="501">
        <v>1.25</v>
      </c>
      <c r="AC122" s="435">
        <v>1.5</v>
      </c>
      <c r="AD122" s="436">
        <v>1.75</v>
      </c>
      <c r="AE122" s="502">
        <f t="shared" si="59"/>
        <v>18.017479166666661</v>
      </c>
      <c r="AF122" s="437">
        <f t="shared" si="55"/>
        <v>21.620974999999994</v>
      </c>
      <c r="AG122" s="438">
        <f t="shared" si="56"/>
        <v>25.224470833333324</v>
      </c>
    </row>
    <row r="123" spans="2:33" x14ac:dyDescent="0.3">
      <c r="B123" s="149">
        <v>48</v>
      </c>
      <c r="C123" s="527">
        <v>1</v>
      </c>
      <c r="D123" s="149">
        <v>26000</v>
      </c>
      <c r="E123" s="165">
        <f t="shared" si="44"/>
        <v>48</v>
      </c>
      <c r="F123" s="165">
        <f t="shared" si="45"/>
        <v>48</v>
      </c>
      <c r="G123" s="529">
        <v>750</v>
      </c>
      <c r="H123" s="165">
        <f t="shared" si="46"/>
        <v>34.666666666666664</v>
      </c>
      <c r="I123" s="149">
        <v>10</v>
      </c>
      <c r="J123" s="14">
        <f t="shared" si="47"/>
        <v>24</v>
      </c>
      <c r="K123" s="149">
        <v>5</v>
      </c>
      <c r="L123" s="14">
        <f t="shared" si="48"/>
        <v>40.080000000000005</v>
      </c>
      <c r="M123" s="149">
        <v>5</v>
      </c>
      <c r="N123" s="149">
        <f t="shared" si="49"/>
        <v>19.920000000000002</v>
      </c>
      <c r="O123" s="14">
        <f t="shared" si="50"/>
        <v>24</v>
      </c>
      <c r="P123" s="166">
        <f t="shared" si="51"/>
        <v>1782</v>
      </c>
      <c r="Q123" s="166">
        <f t="shared" si="52"/>
        <v>29.7</v>
      </c>
      <c r="R123" s="542">
        <f>'Costs per Hr-Mn-Sc'!$F$8</f>
        <v>0.3597499999999999</v>
      </c>
      <c r="S123" s="417">
        <f t="shared" si="37"/>
        <v>13.355718749999996</v>
      </c>
      <c r="T123" s="137">
        <f>'Production Timings'!$D$12</f>
        <v>0.48566249999999983</v>
      </c>
      <c r="U123" s="138">
        <f>'Production Timings'!$D$6</f>
        <v>0.37773749999999989</v>
      </c>
      <c r="V123" s="412">
        <f>'Production Timings'!$D$10</f>
        <v>0.11991666666666663</v>
      </c>
      <c r="W123" s="14"/>
      <c r="X123" s="416">
        <f t="shared" si="64"/>
        <v>0</v>
      </c>
      <c r="Y123" s="416">
        <f t="shared" si="65"/>
        <v>0</v>
      </c>
      <c r="Z123" s="416">
        <f t="shared" si="63"/>
        <v>0</v>
      </c>
      <c r="AA123" s="592">
        <f t="shared" si="54"/>
        <v>14.339035416666663</v>
      </c>
      <c r="AB123" s="501">
        <v>1.25</v>
      </c>
      <c r="AC123" s="435">
        <v>1.5</v>
      </c>
      <c r="AD123" s="436">
        <v>1.75</v>
      </c>
      <c r="AE123" s="502">
        <f t="shared" si="59"/>
        <v>17.92379427083333</v>
      </c>
      <c r="AF123" s="437">
        <f t="shared" si="55"/>
        <v>21.508553124999995</v>
      </c>
      <c r="AG123" s="438">
        <f t="shared" si="56"/>
        <v>25.093311979166661</v>
      </c>
    </row>
    <row r="124" spans="2:33" x14ac:dyDescent="0.3">
      <c r="B124" s="14">
        <v>72</v>
      </c>
      <c r="C124" s="527">
        <v>1</v>
      </c>
      <c r="D124" s="149">
        <v>26000</v>
      </c>
      <c r="E124" s="165">
        <f>B124/C124</f>
        <v>72</v>
      </c>
      <c r="F124" s="165">
        <f>ROUNDUP(E124,0)</f>
        <v>72</v>
      </c>
      <c r="G124" s="529">
        <v>750</v>
      </c>
      <c r="H124" s="165">
        <f>D124/G124</f>
        <v>34.666666666666664</v>
      </c>
      <c r="I124" s="149">
        <v>10</v>
      </c>
      <c r="J124" s="14">
        <f>B124*0.5</f>
        <v>36</v>
      </c>
      <c r="K124" s="149">
        <v>5</v>
      </c>
      <c r="L124" s="14">
        <f>(K124*0.167)*F124</f>
        <v>60.120000000000005</v>
      </c>
      <c r="M124" s="149">
        <v>5</v>
      </c>
      <c r="N124" s="149">
        <f>(M124*E124)*0.083</f>
        <v>29.880000000000003</v>
      </c>
      <c r="O124" s="14">
        <f>(0.5*C124)*F124</f>
        <v>36</v>
      </c>
      <c r="P124" s="166">
        <f>(H124*F124)+(I124+J124+L124+N124+O124)</f>
        <v>2668</v>
      </c>
      <c r="Q124" s="166">
        <f>P124/60</f>
        <v>44.466666666666669</v>
      </c>
      <c r="R124" s="542">
        <f>'Costs per Hr-Mn-Sc'!$F$8</f>
        <v>0.3597499999999999</v>
      </c>
      <c r="S124" s="417">
        <f>(R124*P124)/B124</f>
        <v>13.330736111111108</v>
      </c>
      <c r="T124" s="137">
        <f>'Production Timings'!$D$12</f>
        <v>0.48566249999999983</v>
      </c>
      <c r="U124" s="138">
        <f>'Production Timings'!$D$6</f>
        <v>0.37773749999999989</v>
      </c>
      <c r="V124" s="412">
        <f>'Production Timings'!$D$10</f>
        <v>0.11991666666666663</v>
      </c>
      <c r="W124" s="14"/>
      <c r="X124" s="416">
        <f t="shared" si="64"/>
        <v>0</v>
      </c>
      <c r="Y124" s="416">
        <f t="shared" si="65"/>
        <v>0</v>
      </c>
      <c r="Z124" s="416">
        <f t="shared" si="63"/>
        <v>0</v>
      </c>
      <c r="AA124" s="592">
        <f>SUM(S124:V124)+Y124</f>
        <v>14.314052777777775</v>
      </c>
      <c r="AB124" s="501">
        <v>1.25</v>
      </c>
      <c r="AC124" s="435">
        <v>1.5</v>
      </c>
      <c r="AD124" s="436">
        <v>1.75</v>
      </c>
      <c r="AE124" s="502">
        <f t="shared" si="59"/>
        <v>17.892565972222219</v>
      </c>
      <c r="AF124" s="437">
        <f t="shared" si="55"/>
        <v>21.471079166666662</v>
      </c>
      <c r="AG124" s="438">
        <f t="shared" si="56"/>
        <v>25.049592361111106</v>
      </c>
    </row>
    <row r="125" spans="2:33" x14ac:dyDescent="0.3">
      <c r="B125" s="14">
        <v>144</v>
      </c>
      <c r="C125" s="527">
        <v>1</v>
      </c>
      <c r="D125" s="149">
        <v>26000</v>
      </c>
      <c r="E125" s="165">
        <f t="shared" si="44"/>
        <v>144</v>
      </c>
      <c r="F125" s="165">
        <f t="shared" si="45"/>
        <v>144</v>
      </c>
      <c r="G125" s="529">
        <v>750</v>
      </c>
      <c r="H125" s="165">
        <f t="shared" si="46"/>
        <v>34.666666666666664</v>
      </c>
      <c r="I125" s="149">
        <v>10</v>
      </c>
      <c r="J125" s="14">
        <f t="shared" si="47"/>
        <v>72</v>
      </c>
      <c r="K125" s="149">
        <v>5</v>
      </c>
      <c r="L125" s="14">
        <f t="shared" si="48"/>
        <v>120.24000000000001</v>
      </c>
      <c r="M125" s="149">
        <v>5</v>
      </c>
      <c r="N125" s="149">
        <f t="shared" si="49"/>
        <v>59.760000000000005</v>
      </c>
      <c r="O125" s="14">
        <f t="shared" si="50"/>
        <v>72</v>
      </c>
      <c r="P125" s="166">
        <f t="shared" si="51"/>
        <v>5326</v>
      </c>
      <c r="Q125" s="166">
        <f t="shared" si="52"/>
        <v>88.766666666666666</v>
      </c>
      <c r="R125" s="542">
        <f>'Costs per Hr-Mn-Sc'!$F$8</f>
        <v>0.3597499999999999</v>
      </c>
      <c r="S125" s="417">
        <f t="shared" si="37"/>
        <v>13.305753472222218</v>
      </c>
      <c r="T125" s="137">
        <f>'Production Timings'!$D$12</f>
        <v>0.48566249999999983</v>
      </c>
      <c r="U125" s="138">
        <f>'Production Timings'!$D$6</f>
        <v>0.37773749999999989</v>
      </c>
      <c r="V125" s="412">
        <f>'Production Timings'!$D$10</f>
        <v>0.11991666666666663</v>
      </c>
      <c r="W125" s="14"/>
      <c r="X125" s="416">
        <f t="shared" si="64"/>
        <v>0</v>
      </c>
      <c r="Y125" s="416">
        <f t="shared" si="65"/>
        <v>0</v>
      </c>
      <c r="Z125" s="416">
        <f t="shared" si="63"/>
        <v>0</v>
      </c>
      <c r="AA125" s="592">
        <f t="shared" si="54"/>
        <v>14.289070138888885</v>
      </c>
      <c r="AB125" s="501">
        <v>1.25</v>
      </c>
      <c r="AC125" s="435">
        <v>1.5</v>
      </c>
      <c r="AD125" s="436">
        <v>1.75</v>
      </c>
      <c r="AE125" s="502">
        <f t="shared" si="59"/>
        <v>17.861337673611107</v>
      </c>
      <c r="AF125" s="437">
        <f t="shared" si="55"/>
        <v>21.433605208333326</v>
      </c>
      <c r="AG125" s="438">
        <f t="shared" si="56"/>
        <v>25.005872743055548</v>
      </c>
    </row>
    <row r="126" spans="2:33" x14ac:dyDescent="0.3">
      <c r="B126" s="14">
        <v>288</v>
      </c>
      <c r="C126" s="527">
        <v>1</v>
      </c>
      <c r="D126" s="149">
        <v>26000</v>
      </c>
      <c r="E126" s="165">
        <f>B126/C126</f>
        <v>288</v>
      </c>
      <c r="F126" s="165">
        <f>ROUNDUP(E126,0)</f>
        <v>288</v>
      </c>
      <c r="G126" s="529">
        <v>750</v>
      </c>
      <c r="H126" s="165">
        <f>D126/G126</f>
        <v>34.666666666666664</v>
      </c>
      <c r="I126" s="149">
        <v>10</v>
      </c>
      <c r="J126" s="14">
        <f>B126*0.5</f>
        <v>144</v>
      </c>
      <c r="K126" s="149">
        <v>5</v>
      </c>
      <c r="L126" s="14">
        <f>(K126*0.167)*F126</f>
        <v>240.48000000000002</v>
      </c>
      <c r="M126" s="149">
        <v>5</v>
      </c>
      <c r="N126" s="149">
        <f>(M126*E126)*0.083</f>
        <v>119.52000000000001</v>
      </c>
      <c r="O126" s="14">
        <f>(0.5*C126)*F126</f>
        <v>144</v>
      </c>
      <c r="P126" s="166">
        <f>(H126*F126)+(I126+J126+L126+N126+O126)</f>
        <v>10642</v>
      </c>
      <c r="Q126" s="166">
        <f>P126/60</f>
        <v>177.36666666666667</v>
      </c>
      <c r="R126" s="542">
        <f>'Costs per Hr-Mn-Sc'!$F$8</f>
        <v>0.3597499999999999</v>
      </c>
      <c r="S126" s="417">
        <f>(R126*P126)/B126</f>
        <v>13.293262152777775</v>
      </c>
      <c r="T126" s="137">
        <f>'Production Timings'!$D$12</f>
        <v>0.48566249999999983</v>
      </c>
      <c r="U126" s="138">
        <f>'Production Timings'!$D$6</f>
        <v>0.37773749999999989</v>
      </c>
      <c r="V126" s="412">
        <f>'Production Timings'!$D$10</f>
        <v>0.11991666666666663</v>
      </c>
      <c r="W126" s="14"/>
      <c r="X126" s="416">
        <f t="shared" si="64"/>
        <v>0</v>
      </c>
      <c r="Y126" s="416">
        <f t="shared" si="65"/>
        <v>0</v>
      </c>
      <c r="Z126" s="416">
        <f t="shared" si="63"/>
        <v>0</v>
      </c>
      <c r="AA126" s="592">
        <f>SUM(S126:V126)+Y126</f>
        <v>14.276578819444442</v>
      </c>
      <c r="AB126" s="501">
        <v>1.25</v>
      </c>
      <c r="AC126" s="435">
        <v>1.5</v>
      </c>
      <c r="AD126" s="436">
        <v>1.75</v>
      </c>
      <c r="AE126" s="502">
        <f>AA126*AB126</f>
        <v>17.845723524305551</v>
      </c>
      <c r="AF126" s="437">
        <f>AA126*AC126</f>
        <v>21.414868229166665</v>
      </c>
      <c r="AG126" s="438">
        <f>AA126*AD126</f>
        <v>24.984012934027774</v>
      </c>
    </row>
    <row r="127" spans="2:33" x14ac:dyDescent="0.3">
      <c r="B127" s="422">
        <v>1</v>
      </c>
      <c r="C127" s="525">
        <v>1</v>
      </c>
      <c r="D127" s="422">
        <v>28000</v>
      </c>
      <c r="E127" s="424">
        <f t="shared" si="44"/>
        <v>1</v>
      </c>
      <c r="F127" s="424">
        <f t="shared" si="45"/>
        <v>1</v>
      </c>
      <c r="G127" s="528">
        <v>750</v>
      </c>
      <c r="H127" s="424">
        <f t="shared" si="46"/>
        <v>37.333333333333336</v>
      </c>
      <c r="I127" s="422">
        <v>10</v>
      </c>
      <c r="J127" s="422">
        <f t="shared" si="47"/>
        <v>0.5</v>
      </c>
      <c r="K127" s="422">
        <v>5</v>
      </c>
      <c r="L127" s="422">
        <f t="shared" si="48"/>
        <v>0.83500000000000008</v>
      </c>
      <c r="M127" s="422">
        <v>5</v>
      </c>
      <c r="N127" s="422">
        <f t="shared" si="49"/>
        <v>0.41500000000000004</v>
      </c>
      <c r="O127" s="422">
        <f t="shared" si="50"/>
        <v>0.5</v>
      </c>
      <c r="P127" s="426">
        <f t="shared" si="51"/>
        <v>49.583333333333336</v>
      </c>
      <c r="Q127" s="426">
        <f t="shared" si="52"/>
        <v>0.82638888888888895</v>
      </c>
      <c r="R127" s="544">
        <f>'Costs per Hr-Mn-Sc'!$F$8</f>
        <v>0.3597499999999999</v>
      </c>
      <c r="S127" s="427">
        <f t="shared" si="37"/>
        <v>17.837604166666662</v>
      </c>
      <c r="T127" s="428">
        <f>'Production Timings'!$D$12</f>
        <v>0.48566249999999983</v>
      </c>
      <c r="U127" s="429">
        <f>'Production Timings'!$D$6</f>
        <v>0.37773749999999989</v>
      </c>
      <c r="V127" s="422">
        <f>'Production Timings'!$D$10</f>
        <v>0.11991666666666663</v>
      </c>
      <c r="W127" s="422"/>
      <c r="X127" s="422">
        <f>(X$4*W127)</f>
        <v>0</v>
      </c>
      <c r="Y127" s="422">
        <f>(Y$4*W127)</f>
        <v>0</v>
      </c>
      <c r="Z127" s="422">
        <f>W127*X127+Y127</f>
        <v>0</v>
      </c>
      <c r="AA127" s="430">
        <f t="shared" si="54"/>
        <v>18.820920833333325</v>
      </c>
      <c r="AB127" s="431">
        <v>1.25</v>
      </c>
      <c r="AC127" s="431">
        <v>1.5</v>
      </c>
      <c r="AD127" s="432">
        <v>1.75</v>
      </c>
      <c r="AE127" s="433">
        <f t="shared" si="59"/>
        <v>23.526151041666658</v>
      </c>
      <c r="AF127" s="434">
        <f t="shared" si="55"/>
        <v>28.231381249999988</v>
      </c>
      <c r="AG127" s="434">
        <f t="shared" si="56"/>
        <v>32.936611458333317</v>
      </c>
    </row>
    <row r="128" spans="2:33" x14ac:dyDescent="0.3">
      <c r="B128" s="416">
        <v>2</v>
      </c>
      <c r="C128" s="526">
        <v>1</v>
      </c>
      <c r="D128" s="149">
        <v>28000</v>
      </c>
      <c r="E128" s="165">
        <f>B128/C128</f>
        <v>2</v>
      </c>
      <c r="F128" s="165">
        <f>ROUNDUP(E128,0)</f>
        <v>2</v>
      </c>
      <c r="G128" s="529">
        <v>750</v>
      </c>
      <c r="H128" s="165">
        <f>D128/G128</f>
        <v>37.333333333333336</v>
      </c>
      <c r="I128" s="149">
        <v>10</v>
      </c>
      <c r="J128" s="14">
        <f>B128*0.5</f>
        <v>1</v>
      </c>
      <c r="K128" s="149">
        <v>5</v>
      </c>
      <c r="L128" s="14">
        <f>(K128*0.167)*F128</f>
        <v>1.6700000000000002</v>
      </c>
      <c r="M128" s="149">
        <v>5</v>
      </c>
      <c r="N128" s="149">
        <f>(M128*E128)*0.083</f>
        <v>0.83000000000000007</v>
      </c>
      <c r="O128" s="14">
        <f>(0.5*C128)*F128</f>
        <v>1</v>
      </c>
      <c r="P128" s="166">
        <f>(H128*F128)+(I128+J128+L128+N128+O128)</f>
        <v>89.166666666666671</v>
      </c>
      <c r="Q128" s="166">
        <f>P128/60</f>
        <v>1.4861111111111112</v>
      </c>
      <c r="R128" s="542">
        <f>'Costs per Hr-Mn-Sc'!$F$8</f>
        <v>0.3597499999999999</v>
      </c>
      <c r="S128" s="417">
        <f>(R128*P128)/B128</f>
        <v>16.038854166666663</v>
      </c>
      <c r="T128" s="137">
        <f>'Production Timings'!$D$12</f>
        <v>0.48566249999999983</v>
      </c>
      <c r="U128" s="138">
        <f>'Production Timings'!$D$6</f>
        <v>0.37773749999999989</v>
      </c>
      <c r="V128" s="412">
        <f>'Production Timings'!$D$10</f>
        <v>0.11991666666666663</v>
      </c>
      <c r="W128" s="14"/>
      <c r="X128" s="416">
        <f>(X$4*W128)</f>
        <v>0</v>
      </c>
      <c r="Y128" s="416">
        <f>(Y$4*W128)</f>
        <v>0</v>
      </c>
      <c r="Z128" s="416">
        <f>W128*X128+Y128</f>
        <v>0</v>
      </c>
      <c r="AA128" s="154">
        <f>SUM(S128:V128)+Y128</f>
        <v>17.022170833333327</v>
      </c>
      <c r="AB128" s="501">
        <v>1.25</v>
      </c>
      <c r="AC128" s="435">
        <v>1.5</v>
      </c>
      <c r="AD128" s="436">
        <v>1.75</v>
      </c>
      <c r="AE128" s="502">
        <f>AA128*AB128</f>
        <v>21.277713541666657</v>
      </c>
      <c r="AF128" s="437">
        <f>AA128*AC128</f>
        <v>25.53325624999999</v>
      </c>
      <c r="AG128" s="438">
        <f>AA128*AD128</f>
        <v>29.788798958333324</v>
      </c>
    </row>
    <row r="129" spans="2:33" x14ac:dyDescent="0.3">
      <c r="B129" s="149">
        <v>6</v>
      </c>
      <c r="C129" s="527">
        <v>1</v>
      </c>
      <c r="D129" s="149">
        <v>28000</v>
      </c>
      <c r="E129" s="165">
        <f t="shared" si="44"/>
        <v>6</v>
      </c>
      <c r="F129" s="165">
        <f t="shared" si="45"/>
        <v>6</v>
      </c>
      <c r="G129" s="529">
        <v>750</v>
      </c>
      <c r="H129" s="165">
        <f t="shared" si="46"/>
        <v>37.333333333333336</v>
      </c>
      <c r="I129" s="149">
        <v>10</v>
      </c>
      <c r="J129" s="14">
        <f t="shared" si="47"/>
        <v>3</v>
      </c>
      <c r="K129" s="149">
        <v>5</v>
      </c>
      <c r="L129" s="14">
        <f t="shared" si="48"/>
        <v>5.0100000000000007</v>
      </c>
      <c r="M129" s="149">
        <v>5</v>
      </c>
      <c r="N129" s="149">
        <f t="shared" si="49"/>
        <v>2.4900000000000002</v>
      </c>
      <c r="O129" s="14">
        <f t="shared" si="50"/>
        <v>3</v>
      </c>
      <c r="P129" s="166">
        <f t="shared" si="51"/>
        <v>247.5</v>
      </c>
      <c r="Q129" s="166">
        <f t="shared" si="52"/>
        <v>4.125</v>
      </c>
      <c r="R129" s="542">
        <f>'Costs per Hr-Mn-Sc'!$F$8</f>
        <v>0.3597499999999999</v>
      </c>
      <c r="S129" s="417">
        <f t="shared" si="37"/>
        <v>14.839687499999997</v>
      </c>
      <c r="T129" s="137">
        <f>'Production Timings'!$D$12</f>
        <v>0.48566249999999983</v>
      </c>
      <c r="U129" s="138">
        <f>'Production Timings'!$D$6</f>
        <v>0.37773749999999989</v>
      </c>
      <c r="V129" s="412">
        <f>'Production Timings'!$D$10</f>
        <v>0.11991666666666663</v>
      </c>
      <c r="W129" s="14"/>
      <c r="X129" s="416">
        <f>(X$4*W129)</f>
        <v>0</v>
      </c>
      <c r="Y129" s="416">
        <f>(Y$4*W129)</f>
        <v>0</v>
      </c>
      <c r="Z129" s="416">
        <f t="shared" ref="Z129:Z135" si="66">W129*X129+Y129</f>
        <v>0</v>
      </c>
      <c r="AA129" s="154">
        <f t="shared" si="54"/>
        <v>15.823004166666664</v>
      </c>
      <c r="AB129" s="501">
        <v>1.25</v>
      </c>
      <c r="AC129" s="435">
        <v>1.5</v>
      </c>
      <c r="AD129" s="436">
        <v>1.75</v>
      </c>
      <c r="AE129" s="502">
        <f t="shared" si="59"/>
        <v>19.77875520833333</v>
      </c>
      <c r="AF129" s="437">
        <f t="shared" si="55"/>
        <v>23.734506249999995</v>
      </c>
      <c r="AG129" s="438">
        <f t="shared" si="56"/>
        <v>27.690257291666661</v>
      </c>
    </row>
    <row r="130" spans="2:33" x14ac:dyDescent="0.3">
      <c r="B130" s="149">
        <v>12</v>
      </c>
      <c r="C130" s="527">
        <v>1</v>
      </c>
      <c r="D130" s="149">
        <v>28000</v>
      </c>
      <c r="E130" s="165">
        <f t="shared" si="44"/>
        <v>12</v>
      </c>
      <c r="F130" s="165">
        <f t="shared" si="45"/>
        <v>12</v>
      </c>
      <c r="G130" s="529">
        <v>750</v>
      </c>
      <c r="H130" s="165">
        <f t="shared" si="46"/>
        <v>37.333333333333336</v>
      </c>
      <c r="I130" s="149">
        <v>10</v>
      </c>
      <c r="J130" s="14">
        <f t="shared" si="47"/>
        <v>6</v>
      </c>
      <c r="K130" s="149">
        <v>5</v>
      </c>
      <c r="L130" s="14">
        <f t="shared" si="48"/>
        <v>10.020000000000001</v>
      </c>
      <c r="M130" s="149">
        <v>5</v>
      </c>
      <c r="N130" s="149">
        <f t="shared" si="49"/>
        <v>4.9800000000000004</v>
      </c>
      <c r="O130" s="14">
        <f t="shared" si="50"/>
        <v>6</v>
      </c>
      <c r="P130" s="166">
        <f t="shared" si="51"/>
        <v>485</v>
      </c>
      <c r="Q130" s="166">
        <f t="shared" si="52"/>
        <v>8.0833333333333339</v>
      </c>
      <c r="R130" s="542">
        <f>'Costs per Hr-Mn-Sc'!$F$8</f>
        <v>0.3597499999999999</v>
      </c>
      <c r="S130" s="417">
        <f t="shared" si="37"/>
        <v>14.539895833333331</v>
      </c>
      <c r="T130" s="137">
        <f>'Production Timings'!$D$12</f>
        <v>0.48566249999999983</v>
      </c>
      <c r="U130" s="138">
        <f>'Production Timings'!$D$6</f>
        <v>0.37773749999999989</v>
      </c>
      <c r="V130" s="412">
        <f>'Production Timings'!$D$10</f>
        <v>0.11991666666666663</v>
      </c>
      <c r="W130" s="14"/>
      <c r="X130" s="416">
        <f t="shared" ref="X130:X135" si="67">(X$4*W130)</f>
        <v>0</v>
      </c>
      <c r="Y130" s="416">
        <f t="shared" ref="Y130:Y135" si="68">(Y$4*W130)</f>
        <v>0</v>
      </c>
      <c r="Z130" s="416">
        <f t="shared" si="66"/>
        <v>0</v>
      </c>
      <c r="AA130" s="154">
        <f t="shared" si="54"/>
        <v>15.523212499999998</v>
      </c>
      <c r="AB130" s="501">
        <v>1.25</v>
      </c>
      <c r="AC130" s="435">
        <v>1.5</v>
      </c>
      <c r="AD130" s="436">
        <v>1.75</v>
      </c>
      <c r="AE130" s="502">
        <f t="shared" si="59"/>
        <v>19.404015624999996</v>
      </c>
      <c r="AF130" s="437">
        <f t="shared" si="55"/>
        <v>23.284818749999996</v>
      </c>
      <c r="AG130" s="438">
        <f t="shared" si="56"/>
        <v>27.165621874999996</v>
      </c>
    </row>
    <row r="131" spans="2:33" x14ac:dyDescent="0.3">
      <c r="B131" s="149">
        <v>24</v>
      </c>
      <c r="C131" s="527">
        <v>1</v>
      </c>
      <c r="D131" s="149">
        <v>28000</v>
      </c>
      <c r="E131" s="165">
        <f t="shared" si="44"/>
        <v>24</v>
      </c>
      <c r="F131" s="165">
        <f t="shared" si="45"/>
        <v>24</v>
      </c>
      <c r="G131" s="529">
        <v>750</v>
      </c>
      <c r="H131" s="165">
        <f t="shared" si="46"/>
        <v>37.333333333333336</v>
      </c>
      <c r="I131" s="149">
        <v>10</v>
      </c>
      <c r="J131" s="14">
        <f t="shared" si="47"/>
        <v>12</v>
      </c>
      <c r="K131" s="149">
        <v>5</v>
      </c>
      <c r="L131" s="14">
        <f t="shared" si="48"/>
        <v>20.040000000000003</v>
      </c>
      <c r="M131" s="149">
        <v>5</v>
      </c>
      <c r="N131" s="149">
        <f t="shared" si="49"/>
        <v>9.9600000000000009</v>
      </c>
      <c r="O131" s="14">
        <f t="shared" si="50"/>
        <v>12</v>
      </c>
      <c r="P131" s="166">
        <f t="shared" si="51"/>
        <v>960</v>
      </c>
      <c r="Q131" s="166">
        <f t="shared" si="52"/>
        <v>16</v>
      </c>
      <c r="R131" s="542">
        <f>'Costs per Hr-Mn-Sc'!$F$8</f>
        <v>0.3597499999999999</v>
      </c>
      <c r="S131" s="417">
        <f t="shared" si="37"/>
        <v>14.389999999999995</v>
      </c>
      <c r="T131" s="137">
        <f>'Production Timings'!$D$12</f>
        <v>0.48566249999999983</v>
      </c>
      <c r="U131" s="138">
        <f>'Production Timings'!$D$6</f>
        <v>0.37773749999999989</v>
      </c>
      <c r="V131" s="412">
        <f>'Production Timings'!$D$10</f>
        <v>0.11991666666666663</v>
      </c>
      <c r="W131" s="14"/>
      <c r="X131" s="416">
        <f t="shared" si="67"/>
        <v>0</v>
      </c>
      <c r="Y131" s="416">
        <f t="shared" si="68"/>
        <v>0</v>
      </c>
      <c r="Z131" s="416">
        <f t="shared" si="66"/>
        <v>0</v>
      </c>
      <c r="AA131" s="154">
        <f t="shared" si="54"/>
        <v>15.373316666666662</v>
      </c>
      <c r="AB131" s="501">
        <v>1.25</v>
      </c>
      <c r="AC131" s="435">
        <v>1.5</v>
      </c>
      <c r="AD131" s="436">
        <v>1.75</v>
      </c>
      <c r="AE131" s="502">
        <f t="shared" si="59"/>
        <v>19.216645833333327</v>
      </c>
      <c r="AF131" s="437">
        <f t="shared" si="55"/>
        <v>23.059974999999994</v>
      </c>
      <c r="AG131" s="438">
        <f t="shared" si="56"/>
        <v>26.903304166666658</v>
      </c>
    </row>
    <row r="132" spans="2:33" x14ac:dyDescent="0.3">
      <c r="B132" s="149">
        <v>48</v>
      </c>
      <c r="C132" s="527">
        <v>1</v>
      </c>
      <c r="D132" s="149">
        <v>28000</v>
      </c>
      <c r="E132" s="165">
        <f t="shared" si="44"/>
        <v>48</v>
      </c>
      <c r="F132" s="165">
        <f t="shared" si="45"/>
        <v>48</v>
      </c>
      <c r="G132" s="529">
        <v>750</v>
      </c>
      <c r="H132" s="165">
        <f t="shared" si="46"/>
        <v>37.333333333333336</v>
      </c>
      <c r="I132" s="149">
        <v>10</v>
      </c>
      <c r="J132" s="14">
        <f t="shared" si="47"/>
        <v>24</v>
      </c>
      <c r="K132" s="149">
        <v>5</v>
      </c>
      <c r="L132" s="14">
        <f t="shared" si="48"/>
        <v>40.080000000000005</v>
      </c>
      <c r="M132" s="149">
        <v>5</v>
      </c>
      <c r="N132" s="149">
        <f t="shared" si="49"/>
        <v>19.920000000000002</v>
      </c>
      <c r="O132" s="14">
        <f t="shared" si="50"/>
        <v>24</v>
      </c>
      <c r="P132" s="166">
        <f t="shared" si="51"/>
        <v>1910</v>
      </c>
      <c r="Q132" s="166">
        <f t="shared" si="52"/>
        <v>31.833333333333332</v>
      </c>
      <c r="R132" s="542">
        <f>'Costs per Hr-Mn-Sc'!$F$8</f>
        <v>0.3597499999999999</v>
      </c>
      <c r="S132" s="417">
        <f t="shared" si="37"/>
        <v>14.315052083333329</v>
      </c>
      <c r="T132" s="137">
        <f>'Production Timings'!$D$12</f>
        <v>0.48566249999999983</v>
      </c>
      <c r="U132" s="138">
        <f>'Production Timings'!$D$6</f>
        <v>0.37773749999999989</v>
      </c>
      <c r="V132" s="412">
        <f>'Production Timings'!$D$10</f>
        <v>0.11991666666666663</v>
      </c>
      <c r="W132" s="14"/>
      <c r="X132" s="416">
        <f t="shared" si="67"/>
        <v>0</v>
      </c>
      <c r="Y132" s="416">
        <f t="shared" si="68"/>
        <v>0</v>
      </c>
      <c r="Z132" s="416">
        <f t="shared" si="66"/>
        <v>0</v>
      </c>
      <c r="AA132" s="154">
        <f t="shared" si="54"/>
        <v>15.298368749999996</v>
      </c>
      <c r="AB132" s="501">
        <v>1.25</v>
      </c>
      <c r="AC132" s="435">
        <v>1.5</v>
      </c>
      <c r="AD132" s="436">
        <v>1.75</v>
      </c>
      <c r="AE132" s="502">
        <f t="shared" si="59"/>
        <v>19.122960937499997</v>
      </c>
      <c r="AF132" s="437">
        <f t="shared" si="55"/>
        <v>22.947553124999995</v>
      </c>
      <c r="AG132" s="438">
        <f t="shared" si="56"/>
        <v>26.772145312499994</v>
      </c>
    </row>
    <row r="133" spans="2:33" x14ac:dyDescent="0.3">
      <c r="B133" s="14">
        <v>72</v>
      </c>
      <c r="C133" s="527">
        <v>1</v>
      </c>
      <c r="D133" s="149">
        <v>28000</v>
      </c>
      <c r="E133" s="165">
        <f>B133/C133</f>
        <v>72</v>
      </c>
      <c r="F133" s="165">
        <f>ROUNDUP(E133,0)</f>
        <v>72</v>
      </c>
      <c r="G133" s="529">
        <v>750</v>
      </c>
      <c r="H133" s="165">
        <f>D133/G133</f>
        <v>37.333333333333336</v>
      </c>
      <c r="I133" s="149">
        <v>10</v>
      </c>
      <c r="J133" s="14">
        <f>B133*0.5</f>
        <v>36</v>
      </c>
      <c r="K133" s="149">
        <v>5</v>
      </c>
      <c r="L133" s="14">
        <f>(K133*0.167)*F133</f>
        <v>60.120000000000005</v>
      </c>
      <c r="M133" s="149">
        <v>5</v>
      </c>
      <c r="N133" s="149">
        <f>(M133*E133)*0.083</f>
        <v>29.880000000000003</v>
      </c>
      <c r="O133" s="14">
        <f>(0.5*C133)*F133</f>
        <v>36</v>
      </c>
      <c r="P133" s="166">
        <f>(H133*F133)+(I133+J133+L133+N133+O133)</f>
        <v>2860</v>
      </c>
      <c r="Q133" s="166">
        <f>P133/60</f>
        <v>47.666666666666664</v>
      </c>
      <c r="R133" s="542">
        <f>'Costs per Hr-Mn-Sc'!$F$8</f>
        <v>0.3597499999999999</v>
      </c>
      <c r="S133" s="417">
        <f>(R133*P133)/B133</f>
        <v>14.290069444444441</v>
      </c>
      <c r="T133" s="137">
        <f>'Production Timings'!$D$12</f>
        <v>0.48566249999999983</v>
      </c>
      <c r="U133" s="138">
        <f>'Production Timings'!$D$6</f>
        <v>0.37773749999999989</v>
      </c>
      <c r="V133" s="412">
        <f>'Production Timings'!$D$10</f>
        <v>0.11991666666666663</v>
      </c>
      <c r="W133" s="14"/>
      <c r="X133" s="416">
        <f t="shared" si="67"/>
        <v>0</v>
      </c>
      <c r="Y133" s="416">
        <f t="shared" si="68"/>
        <v>0</v>
      </c>
      <c r="Z133" s="416">
        <f t="shared" si="66"/>
        <v>0</v>
      </c>
      <c r="AA133" s="154">
        <f>SUM(S133:V133)+Y133</f>
        <v>15.273386111111108</v>
      </c>
      <c r="AB133" s="501">
        <v>1.25</v>
      </c>
      <c r="AC133" s="435">
        <v>1.5</v>
      </c>
      <c r="AD133" s="436">
        <v>1.75</v>
      </c>
      <c r="AE133" s="502">
        <f t="shared" si="59"/>
        <v>19.091732638888885</v>
      </c>
      <c r="AF133" s="437">
        <f t="shared" si="55"/>
        <v>22.910079166666662</v>
      </c>
      <c r="AG133" s="438">
        <f t="shared" si="56"/>
        <v>26.728425694444439</v>
      </c>
    </row>
    <row r="134" spans="2:33" x14ac:dyDescent="0.3">
      <c r="B134" s="14">
        <v>144</v>
      </c>
      <c r="C134" s="527">
        <v>1</v>
      </c>
      <c r="D134" s="149">
        <v>28000</v>
      </c>
      <c r="E134" s="165">
        <f t="shared" si="44"/>
        <v>144</v>
      </c>
      <c r="F134" s="165">
        <f t="shared" si="45"/>
        <v>144</v>
      </c>
      <c r="G134" s="529">
        <v>750</v>
      </c>
      <c r="H134" s="165">
        <f t="shared" si="46"/>
        <v>37.333333333333336</v>
      </c>
      <c r="I134" s="149">
        <v>10</v>
      </c>
      <c r="J134" s="14">
        <f t="shared" si="47"/>
        <v>72</v>
      </c>
      <c r="K134" s="149">
        <v>5</v>
      </c>
      <c r="L134" s="14">
        <f t="shared" si="48"/>
        <v>120.24000000000001</v>
      </c>
      <c r="M134" s="149">
        <v>5</v>
      </c>
      <c r="N134" s="149">
        <f t="shared" si="49"/>
        <v>59.760000000000005</v>
      </c>
      <c r="O134" s="14">
        <f t="shared" si="50"/>
        <v>72</v>
      </c>
      <c r="P134" s="166">
        <f t="shared" si="51"/>
        <v>5710</v>
      </c>
      <c r="Q134" s="166">
        <f t="shared" si="52"/>
        <v>95.166666666666671</v>
      </c>
      <c r="R134" s="542">
        <f>'Costs per Hr-Mn-Sc'!$F$8</f>
        <v>0.3597499999999999</v>
      </c>
      <c r="S134" s="417">
        <f t="shared" si="37"/>
        <v>14.265086805555553</v>
      </c>
      <c r="T134" s="137">
        <f>'Production Timings'!$D$12</f>
        <v>0.48566249999999983</v>
      </c>
      <c r="U134" s="138">
        <f>'Production Timings'!$D$6</f>
        <v>0.37773749999999989</v>
      </c>
      <c r="V134" s="412">
        <f>'Production Timings'!$D$10</f>
        <v>0.11991666666666663</v>
      </c>
      <c r="W134" s="14"/>
      <c r="X134" s="416">
        <f t="shared" si="67"/>
        <v>0</v>
      </c>
      <c r="Y134" s="416">
        <f t="shared" si="68"/>
        <v>0</v>
      </c>
      <c r="Z134" s="416">
        <f t="shared" si="66"/>
        <v>0</v>
      </c>
      <c r="AA134" s="154">
        <f t="shared" si="54"/>
        <v>15.24840347222222</v>
      </c>
      <c r="AB134" s="501">
        <v>1.25</v>
      </c>
      <c r="AC134" s="435">
        <v>1.5</v>
      </c>
      <c r="AD134" s="436">
        <v>1.75</v>
      </c>
      <c r="AE134" s="502">
        <f t="shared" si="59"/>
        <v>19.060504340277774</v>
      </c>
      <c r="AF134" s="437">
        <f t="shared" si="55"/>
        <v>22.872605208333329</v>
      </c>
      <c r="AG134" s="438">
        <f t="shared" si="56"/>
        <v>26.684706076388885</v>
      </c>
    </row>
    <row r="135" spans="2:33" x14ac:dyDescent="0.3">
      <c r="B135" s="14">
        <v>288</v>
      </c>
      <c r="C135" s="527">
        <v>1</v>
      </c>
      <c r="D135" s="149">
        <v>28000</v>
      </c>
      <c r="E135" s="165">
        <f>B135/C135</f>
        <v>288</v>
      </c>
      <c r="F135" s="165">
        <f>ROUNDUP(E135,0)</f>
        <v>288</v>
      </c>
      <c r="G135" s="529">
        <v>750</v>
      </c>
      <c r="H135" s="165">
        <f>D135/G135</f>
        <v>37.333333333333336</v>
      </c>
      <c r="I135" s="149">
        <v>10</v>
      </c>
      <c r="J135" s="14">
        <f>B135*0.5</f>
        <v>144</v>
      </c>
      <c r="K135" s="149">
        <v>5</v>
      </c>
      <c r="L135" s="14">
        <f>(K135*0.167)*F135</f>
        <v>240.48000000000002</v>
      </c>
      <c r="M135" s="149">
        <v>5</v>
      </c>
      <c r="N135" s="149">
        <f>(M135*E135)*0.083</f>
        <v>119.52000000000001</v>
      </c>
      <c r="O135" s="14">
        <f>(0.5*C135)*F135</f>
        <v>144</v>
      </c>
      <c r="P135" s="166">
        <f>(H135*F135)+(I135+J135+L135+N135+O135)</f>
        <v>11410</v>
      </c>
      <c r="Q135" s="166">
        <f>P135/60</f>
        <v>190.16666666666666</v>
      </c>
      <c r="R135" s="542">
        <f>'Costs per Hr-Mn-Sc'!$F$8</f>
        <v>0.3597499999999999</v>
      </c>
      <c r="S135" s="417">
        <f>(R135*P135)/B135</f>
        <v>14.252595486111106</v>
      </c>
      <c r="T135" s="137">
        <f>'Production Timings'!$D$12</f>
        <v>0.48566249999999983</v>
      </c>
      <c r="U135" s="138">
        <f>'Production Timings'!$D$6</f>
        <v>0.37773749999999989</v>
      </c>
      <c r="V135" s="412">
        <f>'Production Timings'!$D$10</f>
        <v>0.11991666666666663</v>
      </c>
      <c r="W135" s="14"/>
      <c r="X135" s="416">
        <f t="shared" si="67"/>
        <v>0</v>
      </c>
      <c r="Y135" s="416">
        <f t="shared" si="68"/>
        <v>0</v>
      </c>
      <c r="Z135" s="416">
        <f t="shared" si="66"/>
        <v>0</v>
      </c>
      <c r="AA135" s="154">
        <f>SUM(S135:V135)+Y135</f>
        <v>15.235912152777773</v>
      </c>
      <c r="AB135" s="501">
        <v>1.25</v>
      </c>
      <c r="AC135" s="435">
        <v>1.5</v>
      </c>
      <c r="AD135" s="436">
        <v>1.75</v>
      </c>
      <c r="AE135" s="502">
        <f>AA135*AB135</f>
        <v>19.044890190972218</v>
      </c>
      <c r="AF135" s="437">
        <f>AA135*AC135</f>
        <v>22.853868229166661</v>
      </c>
      <c r="AG135" s="438">
        <f>AA135*AD135</f>
        <v>26.662846267361104</v>
      </c>
    </row>
    <row r="136" spans="2:33" x14ac:dyDescent="0.3">
      <c r="B136" s="422">
        <v>1</v>
      </c>
      <c r="C136" s="525">
        <v>1</v>
      </c>
      <c r="D136" s="422">
        <v>30000</v>
      </c>
      <c r="E136" s="424">
        <f t="shared" si="44"/>
        <v>1</v>
      </c>
      <c r="F136" s="424">
        <f t="shared" si="45"/>
        <v>1</v>
      </c>
      <c r="G136" s="528">
        <v>750</v>
      </c>
      <c r="H136" s="424">
        <f t="shared" si="46"/>
        <v>40</v>
      </c>
      <c r="I136" s="422">
        <v>10</v>
      </c>
      <c r="J136" s="422">
        <f t="shared" si="47"/>
        <v>0.5</v>
      </c>
      <c r="K136" s="422">
        <v>5</v>
      </c>
      <c r="L136" s="422">
        <f t="shared" si="48"/>
        <v>0.83500000000000008</v>
      </c>
      <c r="M136" s="422">
        <v>5</v>
      </c>
      <c r="N136" s="422">
        <f t="shared" si="49"/>
        <v>0.41500000000000004</v>
      </c>
      <c r="O136" s="422">
        <f t="shared" si="50"/>
        <v>0.5</v>
      </c>
      <c r="P136" s="426">
        <f t="shared" si="51"/>
        <v>52.25</v>
      </c>
      <c r="Q136" s="426">
        <f t="shared" si="52"/>
        <v>0.87083333333333335</v>
      </c>
      <c r="R136" s="544">
        <f>'Costs per Hr-Mn-Sc'!$F$8</f>
        <v>0.3597499999999999</v>
      </c>
      <c r="S136" s="427">
        <f t="shared" si="37"/>
        <v>18.796937499999995</v>
      </c>
      <c r="T136" s="428">
        <f>'Production Timings'!$D$12</f>
        <v>0.48566249999999983</v>
      </c>
      <c r="U136" s="429">
        <f>'Production Timings'!$D$6</f>
        <v>0.37773749999999989</v>
      </c>
      <c r="V136" s="422">
        <f>'Production Timings'!$D$10</f>
        <v>0.11991666666666663</v>
      </c>
      <c r="W136" s="422"/>
      <c r="X136" s="422">
        <f>(X$4*W136)</f>
        <v>0</v>
      </c>
      <c r="Y136" s="422">
        <f>(Y$4*W136)</f>
        <v>0</v>
      </c>
      <c r="Z136" s="422">
        <f>W136*X136+Y136</f>
        <v>0</v>
      </c>
      <c r="AA136" s="430">
        <f t="shared" si="54"/>
        <v>19.780254166666658</v>
      </c>
      <c r="AB136" s="431">
        <v>1.25</v>
      </c>
      <c r="AC136" s="431">
        <v>1.5</v>
      </c>
      <c r="AD136" s="432">
        <v>1.75</v>
      </c>
      <c r="AE136" s="433">
        <f t="shared" si="59"/>
        <v>24.725317708333321</v>
      </c>
      <c r="AF136" s="434">
        <f t="shared" si="55"/>
        <v>29.670381249999988</v>
      </c>
      <c r="AG136" s="434">
        <f t="shared" si="56"/>
        <v>34.615444791666654</v>
      </c>
    </row>
    <row r="137" spans="2:33" x14ac:dyDescent="0.3">
      <c r="B137" s="416">
        <v>2</v>
      </c>
      <c r="C137" s="526">
        <v>1</v>
      </c>
      <c r="D137" s="149">
        <v>30000</v>
      </c>
      <c r="E137" s="165">
        <f>B137/C137</f>
        <v>2</v>
      </c>
      <c r="F137" s="165">
        <f>ROUNDUP(E137,0)</f>
        <v>2</v>
      </c>
      <c r="G137" s="529">
        <v>750</v>
      </c>
      <c r="H137" s="165">
        <f>D137/G137</f>
        <v>40</v>
      </c>
      <c r="I137" s="149">
        <v>10</v>
      </c>
      <c r="J137" s="14">
        <f>B137*0.5</f>
        <v>1</v>
      </c>
      <c r="K137" s="149">
        <v>5</v>
      </c>
      <c r="L137" s="14">
        <f>(K137*0.167)*F137</f>
        <v>1.6700000000000002</v>
      </c>
      <c r="M137" s="149">
        <v>5</v>
      </c>
      <c r="N137" s="149">
        <f>(M137*E137)*0.083</f>
        <v>0.83000000000000007</v>
      </c>
      <c r="O137" s="14">
        <f>(0.5*C137)*F137</f>
        <v>1</v>
      </c>
      <c r="P137" s="166">
        <f>(H137*F137)+(I137+J137+L137+N137+O137)</f>
        <v>94.5</v>
      </c>
      <c r="Q137" s="166">
        <f>P137/60</f>
        <v>1.575</v>
      </c>
      <c r="R137" s="542">
        <f>'Costs per Hr-Mn-Sc'!$F$8</f>
        <v>0.3597499999999999</v>
      </c>
      <c r="S137" s="417">
        <f>(R137*P137)/B137</f>
        <v>16.998187499999997</v>
      </c>
      <c r="T137" s="137">
        <f>'Production Timings'!$D$12</f>
        <v>0.48566249999999983</v>
      </c>
      <c r="U137" s="138">
        <f>'Production Timings'!$D$6</f>
        <v>0.37773749999999989</v>
      </c>
      <c r="V137" s="412">
        <f>'Production Timings'!$D$10</f>
        <v>0.11991666666666663</v>
      </c>
      <c r="W137" s="14"/>
      <c r="X137" s="416">
        <f>(X$4*W137)</f>
        <v>0</v>
      </c>
      <c r="Y137" s="416">
        <f>(Y$4*W137)</f>
        <v>0</v>
      </c>
      <c r="Z137" s="416">
        <f>W137*X137+Y137</f>
        <v>0</v>
      </c>
      <c r="AA137" s="154">
        <f>SUM(S137:V137)+Y137</f>
        <v>17.98150416666666</v>
      </c>
      <c r="AB137" s="501">
        <v>1.25</v>
      </c>
      <c r="AC137" s="435">
        <v>1.5</v>
      </c>
      <c r="AD137" s="436">
        <v>1.75</v>
      </c>
      <c r="AE137" s="502">
        <f>AA137*AB137</f>
        <v>22.476880208333327</v>
      </c>
      <c r="AF137" s="437">
        <f>AA137*AC137</f>
        <v>26.97225624999999</v>
      </c>
      <c r="AG137" s="438">
        <f>AA137*AD137</f>
        <v>31.467632291666654</v>
      </c>
    </row>
    <row r="138" spans="2:33" x14ac:dyDescent="0.3">
      <c r="B138" s="149">
        <v>6</v>
      </c>
      <c r="C138" s="527">
        <v>1</v>
      </c>
      <c r="D138" s="149">
        <v>30000</v>
      </c>
      <c r="E138" s="165">
        <f t="shared" si="44"/>
        <v>6</v>
      </c>
      <c r="F138" s="165">
        <f t="shared" si="45"/>
        <v>6</v>
      </c>
      <c r="G138" s="529">
        <v>750</v>
      </c>
      <c r="H138" s="165">
        <f t="shared" si="46"/>
        <v>40</v>
      </c>
      <c r="I138" s="149">
        <v>10</v>
      </c>
      <c r="J138" s="14">
        <f t="shared" si="47"/>
        <v>3</v>
      </c>
      <c r="K138" s="149">
        <v>5</v>
      </c>
      <c r="L138" s="14">
        <f t="shared" si="48"/>
        <v>5.0100000000000007</v>
      </c>
      <c r="M138" s="149">
        <v>5</v>
      </c>
      <c r="N138" s="149">
        <f t="shared" si="49"/>
        <v>2.4900000000000002</v>
      </c>
      <c r="O138" s="14">
        <f t="shared" si="50"/>
        <v>3</v>
      </c>
      <c r="P138" s="166">
        <f t="shared" si="51"/>
        <v>263.5</v>
      </c>
      <c r="Q138" s="166">
        <f t="shared" si="52"/>
        <v>4.3916666666666666</v>
      </c>
      <c r="R138" s="542">
        <f>'Costs per Hr-Mn-Sc'!$F$8</f>
        <v>0.3597499999999999</v>
      </c>
      <c r="S138" s="417">
        <f t="shared" si="37"/>
        <v>15.79902083333333</v>
      </c>
      <c r="T138" s="137">
        <f>'Production Timings'!$D$12</f>
        <v>0.48566249999999983</v>
      </c>
      <c r="U138" s="138">
        <f>'Production Timings'!$D$6</f>
        <v>0.37773749999999989</v>
      </c>
      <c r="V138" s="412">
        <f>'Production Timings'!$D$10</f>
        <v>0.11991666666666663</v>
      </c>
      <c r="W138" s="14"/>
      <c r="X138" s="416">
        <f>(X$4*W138)</f>
        <v>0</v>
      </c>
      <c r="Y138" s="416">
        <f>(Y$4*W138)</f>
        <v>0</v>
      </c>
      <c r="Z138" s="416">
        <f t="shared" ref="Z138:Z144" si="69">W138*X138+Y138</f>
        <v>0</v>
      </c>
      <c r="AA138" s="154">
        <f t="shared" si="54"/>
        <v>16.782337499999993</v>
      </c>
      <c r="AB138" s="501">
        <v>1.25</v>
      </c>
      <c r="AC138" s="435">
        <v>1.5</v>
      </c>
      <c r="AD138" s="436">
        <v>1.75</v>
      </c>
      <c r="AE138" s="502">
        <f t="shared" si="59"/>
        <v>20.977921874999993</v>
      </c>
      <c r="AF138" s="437">
        <f t="shared" si="55"/>
        <v>25.173506249999988</v>
      </c>
      <c r="AG138" s="438">
        <f t="shared" si="56"/>
        <v>29.369090624999988</v>
      </c>
    </row>
    <row r="139" spans="2:33" x14ac:dyDescent="0.3">
      <c r="B139" s="149">
        <v>12</v>
      </c>
      <c r="C139" s="527">
        <v>1</v>
      </c>
      <c r="D139" s="149">
        <v>30000</v>
      </c>
      <c r="E139" s="165">
        <f t="shared" si="44"/>
        <v>12</v>
      </c>
      <c r="F139" s="165">
        <f t="shared" si="45"/>
        <v>12</v>
      </c>
      <c r="G139" s="529">
        <v>750</v>
      </c>
      <c r="H139" s="165">
        <f t="shared" si="46"/>
        <v>40</v>
      </c>
      <c r="I139" s="149">
        <v>10</v>
      </c>
      <c r="J139" s="14">
        <f t="shared" si="47"/>
        <v>6</v>
      </c>
      <c r="K139" s="149">
        <v>5</v>
      </c>
      <c r="L139" s="14">
        <f t="shared" si="48"/>
        <v>10.020000000000001</v>
      </c>
      <c r="M139" s="149">
        <v>5</v>
      </c>
      <c r="N139" s="149">
        <f t="shared" si="49"/>
        <v>4.9800000000000004</v>
      </c>
      <c r="O139" s="14">
        <f t="shared" si="50"/>
        <v>6</v>
      </c>
      <c r="P139" s="166">
        <f t="shared" si="51"/>
        <v>517</v>
      </c>
      <c r="Q139" s="166">
        <f t="shared" si="52"/>
        <v>8.6166666666666671</v>
      </c>
      <c r="R139" s="542">
        <f>'Costs per Hr-Mn-Sc'!$F$8</f>
        <v>0.3597499999999999</v>
      </c>
      <c r="S139" s="417">
        <f t="shared" si="37"/>
        <v>15.499229166666664</v>
      </c>
      <c r="T139" s="137">
        <f>'Production Timings'!$D$12</f>
        <v>0.48566249999999983</v>
      </c>
      <c r="U139" s="138">
        <f>'Production Timings'!$D$6</f>
        <v>0.37773749999999989</v>
      </c>
      <c r="V139" s="412">
        <f>'Production Timings'!$D$10</f>
        <v>0.11991666666666663</v>
      </c>
      <c r="W139" s="14"/>
      <c r="X139" s="416">
        <f t="shared" ref="X139:X144" si="70">(X$4*W139)</f>
        <v>0</v>
      </c>
      <c r="Y139" s="416">
        <f t="shared" ref="Y139:Y144" si="71">(Y$4*W139)</f>
        <v>0</v>
      </c>
      <c r="Z139" s="416">
        <f t="shared" si="69"/>
        <v>0</v>
      </c>
      <c r="AA139" s="154">
        <f t="shared" si="54"/>
        <v>16.482545833333329</v>
      </c>
      <c r="AB139" s="501">
        <v>1.25</v>
      </c>
      <c r="AC139" s="435">
        <v>1.5</v>
      </c>
      <c r="AD139" s="436">
        <v>1.75</v>
      </c>
      <c r="AE139" s="502">
        <f t="shared" si="59"/>
        <v>20.603182291666663</v>
      </c>
      <c r="AF139" s="437">
        <f t="shared" si="55"/>
        <v>24.723818749999992</v>
      </c>
      <c r="AG139" s="438">
        <f t="shared" si="56"/>
        <v>28.844455208333326</v>
      </c>
    </row>
    <row r="140" spans="2:33" x14ac:dyDescent="0.3">
      <c r="B140" s="149">
        <v>24</v>
      </c>
      <c r="C140" s="527">
        <v>1</v>
      </c>
      <c r="D140" s="149">
        <v>30000</v>
      </c>
      <c r="E140" s="165">
        <f t="shared" si="44"/>
        <v>24</v>
      </c>
      <c r="F140" s="165">
        <f t="shared" si="45"/>
        <v>24</v>
      </c>
      <c r="G140" s="529">
        <v>750</v>
      </c>
      <c r="H140" s="165">
        <f t="shared" si="46"/>
        <v>40</v>
      </c>
      <c r="I140" s="149">
        <v>10</v>
      </c>
      <c r="J140" s="14">
        <f t="shared" si="47"/>
        <v>12</v>
      </c>
      <c r="K140" s="149">
        <v>5</v>
      </c>
      <c r="L140" s="14">
        <f t="shared" si="48"/>
        <v>20.040000000000003</v>
      </c>
      <c r="M140" s="149">
        <v>5</v>
      </c>
      <c r="N140" s="149">
        <f t="shared" si="49"/>
        <v>9.9600000000000009</v>
      </c>
      <c r="O140" s="14">
        <f t="shared" si="50"/>
        <v>12</v>
      </c>
      <c r="P140" s="166">
        <f t="shared" si="51"/>
        <v>1024</v>
      </c>
      <c r="Q140" s="166">
        <f t="shared" si="52"/>
        <v>17.066666666666666</v>
      </c>
      <c r="R140" s="542">
        <f>'Costs per Hr-Mn-Sc'!$F$8</f>
        <v>0.3597499999999999</v>
      </c>
      <c r="S140" s="417">
        <f t="shared" si="37"/>
        <v>15.349333333333329</v>
      </c>
      <c r="T140" s="137">
        <f>'Production Timings'!$D$12</f>
        <v>0.48566249999999983</v>
      </c>
      <c r="U140" s="138">
        <f>'Production Timings'!$D$6</f>
        <v>0.37773749999999989</v>
      </c>
      <c r="V140" s="412">
        <f>'Production Timings'!$D$10</f>
        <v>0.11991666666666663</v>
      </c>
      <c r="W140" s="14"/>
      <c r="X140" s="416">
        <f t="shared" si="70"/>
        <v>0</v>
      </c>
      <c r="Y140" s="416">
        <f t="shared" si="71"/>
        <v>0</v>
      </c>
      <c r="Z140" s="416">
        <f t="shared" si="69"/>
        <v>0</v>
      </c>
      <c r="AA140" s="154">
        <f t="shared" si="54"/>
        <v>16.332649999999994</v>
      </c>
      <c r="AB140" s="501">
        <v>1.25</v>
      </c>
      <c r="AC140" s="435">
        <v>1.5</v>
      </c>
      <c r="AD140" s="436">
        <v>1.75</v>
      </c>
      <c r="AE140" s="502">
        <f t="shared" si="59"/>
        <v>20.415812499999994</v>
      </c>
      <c r="AF140" s="437">
        <f t="shared" si="55"/>
        <v>24.498974999999991</v>
      </c>
      <c r="AG140" s="438">
        <f t="shared" si="56"/>
        <v>28.582137499999988</v>
      </c>
    </row>
    <row r="141" spans="2:33" x14ac:dyDescent="0.3">
      <c r="B141" s="149">
        <v>48</v>
      </c>
      <c r="C141" s="527">
        <v>1</v>
      </c>
      <c r="D141" s="149">
        <v>30000</v>
      </c>
      <c r="E141" s="165">
        <f t="shared" si="44"/>
        <v>48</v>
      </c>
      <c r="F141" s="165">
        <f t="shared" si="45"/>
        <v>48</v>
      </c>
      <c r="G141" s="529">
        <v>750</v>
      </c>
      <c r="H141" s="165">
        <f t="shared" si="46"/>
        <v>40</v>
      </c>
      <c r="I141" s="149">
        <v>10</v>
      </c>
      <c r="J141" s="14">
        <f t="shared" si="47"/>
        <v>24</v>
      </c>
      <c r="K141" s="149">
        <v>5</v>
      </c>
      <c r="L141" s="14">
        <f t="shared" si="48"/>
        <v>40.080000000000005</v>
      </c>
      <c r="M141" s="149">
        <v>5</v>
      </c>
      <c r="N141" s="149">
        <f t="shared" si="49"/>
        <v>19.920000000000002</v>
      </c>
      <c r="O141" s="14">
        <f t="shared" si="50"/>
        <v>24</v>
      </c>
      <c r="P141" s="166">
        <f t="shared" si="51"/>
        <v>2038</v>
      </c>
      <c r="Q141" s="166">
        <f t="shared" si="52"/>
        <v>33.966666666666669</v>
      </c>
      <c r="R141" s="542">
        <f>'Costs per Hr-Mn-Sc'!$F$8</f>
        <v>0.3597499999999999</v>
      </c>
      <c r="S141" s="417">
        <f t="shared" si="37"/>
        <v>15.274385416666663</v>
      </c>
      <c r="T141" s="137">
        <f>'Production Timings'!$D$12</f>
        <v>0.48566249999999983</v>
      </c>
      <c r="U141" s="138">
        <f>'Production Timings'!$D$6</f>
        <v>0.37773749999999989</v>
      </c>
      <c r="V141" s="412">
        <f>'Production Timings'!$D$10</f>
        <v>0.11991666666666663</v>
      </c>
      <c r="W141" s="14"/>
      <c r="X141" s="416">
        <f t="shared" si="70"/>
        <v>0</v>
      </c>
      <c r="Y141" s="416">
        <f t="shared" si="71"/>
        <v>0</v>
      </c>
      <c r="Z141" s="416">
        <f t="shared" si="69"/>
        <v>0</v>
      </c>
      <c r="AA141" s="154">
        <f t="shared" si="54"/>
        <v>16.257702083333328</v>
      </c>
      <c r="AB141" s="501">
        <v>1.25</v>
      </c>
      <c r="AC141" s="435">
        <v>1.5</v>
      </c>
      <c r="AD141" s="436">
        <v>1.75</v>
      </c>
      <c r="AE141" s="502">
        <f t="shared" si="59"/>
        <v>20.32212760416666</v>
      </c>
      <c r="AF141" s="437">
        <f t="shared" si="55"/>
        <v>24.386553124999992</v>
      </c>
      <c r="AG141" s="438">
        <f t="shared" si="56"/>
        <v>28.450978645833324</v>
      </c>
    </row>
    <row r="142" spans="2:33" x14ac:dyDescent="0.3">
      <c r="B142" s="14">
        <v>72</v>
      </c>
      <c r="C142" s="527">
        <v>1</v>
      </c>
      <c r="D142" s="149">
        <v>30000</v>
      </c>
      <c r="E142" s="165">
        <f>B142/C142</f>
        <v>72</v>
      </c>
      <c r="F142" s="165">
        <f>ROUNDUP(E142,0)</f>
        <v>72</v>
      </c>
      <c r="G142" s="529">
        <v>750</v>
      </c>
      <c r="H142" s="165">
        <f>D142/G142</f>
        <v>40</v>
      </c>
      <c r="I142" s="149">
        <v>10</v>
      </c>
      <c r="J142" s="14">
        <f>B142*0.5</f>
        <v>36</v>
      </c>
      <c r="K142" s="149">
        <v>5</v>
      </c>
      <c r="L142" s="14">
        <f>(K142*0.167)*F142</f>
        <v>60.120000000000005</v>
      </c>
      <c r="M142" s="149">
        <v>5</v>
      </c>
      <c r="N142" s="149">
        <f>(M142*E142)*0.083</f>
        <v>29.880000000000003</v>
      </c>
      <c r="O142" s="14">
        <f>(0.5*C142)*F142</f>
        <v>36</v>
      </c>
      <c r="P142" s="166">
        <f>(H142*F142)+(I142+J142+L142+N142+O142)</f>
        <v>3052</v>
      </c>
      <c r="Q142" s="166">
        <f>P142/60</f>
        <v>50.866666666666667</v>
      </c>
      <c r="R142" s="542">
        <f>'Costs per Hr-Mn-Sc'!$F$8</f>
        <v>0.3597499999999999</v>
      </c>
      <c r="S142" s="417">
        <f>(R142*P142)/B142</f>
        <v>15.249402777777773</v>
      </c>
      <c r="T142" s="137">
        <f>'Production Timings'!$D$12</f>
        <v>0.48566249999999983</v>
      </c>
      <c r="U142" s="138">
        <f>'Production Timings'!$D$6</f>
        <v>0.37773749999999989</v>
      </c>
      <c r="V142" s="412">
        <f>'Production Timings'!$D$10</f>
        <v>0.11991666666666663</v>
      </c>
      <c r="W142" s="14"/>
      <c r="X142" s="416">
        <f t="shared" si="70"/>
        <v>0</v>
      </c>
      <c r="Y142" s="416">
        <f t="shared" si="71"/>
        <v>0</v>
      </c>
      <c r="Z142" s="416">
        <f t="shared" si="69"/>
        <v>0</v>
      </c>
      <c r="AA142" s="154">
        <f>SUM(S142:V142)+Y142</f>
        <v>16.232719444444438</v>
      </c>
      <c r="AB142" s="501">
        <v>1.25</v>
      </c>
      <c r="AC142" s="435">
        <v>1.5</v>
      </c>
      <c r="AD142" s="436">
        <v>1.75</v>
      </c>
      <c r="AE142" s="502">
        <f t="shared" si="59"/>
        <v>20.290899305555548</v>
      </c>
      <c r="AF142" s="437">
        <f t="shared" si="55"/>
        <v>24.349079166666655</v>
      </c>
      <c r="AG142" s="438">
        <f t="shared" si="56"/>
        <v>28.407259027777766</v>
      </c>
    </row>
    <row r="143" spans="2:33" x14ac:dyDescent="0.3">
      <c r="B143" s="14">
        <v>144</v>
      </c>
      <c r="C143" s="527">
        <v>1</v>
      </c>
      <c r="D143" s="149">
        <v>30000</v>
      </c>
      <c r="E143" s="165">
        <f t="shared" si="44"/>
        <v>144</v>
      </c>
      <c r="F143" s="165">
        <f t="shared" si="45"/>
        <v>144</v>
      </c>
      <c r="G143" s="529">
        <v>750</v>
      </c>
      <c r="H143" s="165">
        <f t="shared" si="46"/>
        <v>40</v>
      </c>
      <c r="I143" s="149">
        <v>10</v>
      </c>
      <c r="J143" s="14">
        <f t="shared" si="47"/>
        <v>72</v>
      </c>
      <c r="K143" s="149">
        <v>5</v>
      </c>
      <c r="L143" s="14">
        <f t="shared" si="48"/>
        <v>120.24000000000001</v>
      </c>
      <c r="M143" s="149">
        <v>5</v>
      </c>
      <c r="N143" s="149">
        <f t="shared" si="49"/>
        <v>59.760000000000005</v>
      </c>
      <c r="O143" s="14">
        <f t="shared" si="50"/>
        <v>72</v>
      </c>
      <c r="P143" s="166">
        <f t="shared" si="51"/>
        <v>6094</v>
      </c>
      <c r="Q143" s="166">
        <f t="shared" si="52"/>
        <v>101.56666666666666</v>
      </c>
      <c r="R143" s="542">
        <f>'Costs per Hr-Mn-Sc'!$F$8</f>
        <v>0.3597499999999999</v>
      </c>
      <c r="S143" s="417">
        <f t="shared" si="37"/>
        <v>15.224420138888885</v>
      </c>
      <c r="T143" s="137">
        <f>'Production Timings'!$D$12</f>
        <v>0.48566249999999983</v>
      </c>
      <c r="U143" s="138">
        <f>'Production Timings'!$D$6</f>
        <v>0.37773749999999989</v>
      </c>
      <c r="V143" s="412">
        <f>'Production Timings'!$D$10</f>
        <v>0.11991666666666663</v>
      </c>
      <c r="W143" s="14"/>
      <c r="X143" s="416">
        <f t="shared" si="70"/>
        <v>0</v>
      </c>
      <c r="Y143" s="416">
        <f t="shared" si="71"/>
        <v>0</v>
      </c>
      <c r="Z143" s="416">
        <f t="shared" si="69"/>
        <v>0</v>
      </c>
      <c r="AA143" s="154">
        <f t="shared" si="54"/>
        <v>16.207736805555548</v>
      </c>
      <c r="AB143" s="501">
        <v>1.25</v>
      </c>
      <c r="AC143" s="435">
        <v>1.5</v>
      </c>
      <c r="AD143" s="436">
        <v>1.75</v>
      </c>
      <c r="AE143" s="502">
        <f t="shared" si="59"/>
        <v>20.259671006944437</v>
      </c>
      <c r="AF143" s="437">
        <f t="shared" si="55"/>
        <v>24.311605208333322</v>
      </c>
      <c r="AG143" s="438">
        <f t="shared" si="56"/>
        <v>28.363539409722208</v>
      </c>
    </row>
    <row r="144" spans="2:33" x14ac:dyDescent="0.3">
      <c r="B144" s="14">
        <v>288</v>
      </c>
      <c r="C144" s="527">
        <v>1</v>
      </c>
      <c r="D144" s="149">
        <v>30000</v>
      </c>
      <c r="E144" s="165">
        <f>B144/C144</f>
        <v>288</v>
      </c>
      <c r="F144" s="165">
        <f>ROUNDUP(E144,0)</f>
        <v>288</v>
      </c>
      <c r="G144" s="529">
        <v>750</v>
      </c>
      <c r="H144" s="165">
        <f>D144/G144</f>
        <v>40</v>
      </c>
      <c r="I144" s="149">
        <v>10</v>
      </c>
      <c r="J144" s="14">
        <f>B144*0.5</f>
        <v>144</v>
      </c>
      <c r="K144" s="149">
        <v>5</v>
      </c>
      <c r="L144" s="14">
        <f>(K144*0.167)*F144</f>
        <v>240.48000000000002</v>
      </c>
      <c r="M144" s="149">
        <v>5</v>
      </c>
      <c r="N144" s="149">
        <f>(M144*E144)*0.083</f>
        <v>119.52000000000001</v>
      </c>
      <c r="O144" s="14">
        <f>(0.5*C144)*F144</f>
        <v>144</v>
      </c>
      <c r="P144" s="166">
        <f>(H144*F144)+(I144+J144+L144+N144+O144)</f>
        <v>12178</v>
      </c>
      <c r="Q144" s="166">
        <f>P144/60</f>
        <v>202.96666666666667</v>
      </c>
      <c r="R144" s="542">
        <f>'Costs per Hr-Mn-Sc'!$F$8</f>
        <v>0.3597499999999999</v>
      </c>
      <c r="S144" s="417">
        <f>(R144*P144)/B144</f>
        <v>15.211928819444442</v>
      </c>
      <c r="T144" s="137">
        <f>'Production Timings'!$D$12</f>
        <v>0.48566249999999983</v>
      </c>
      <c r="U144" s="138">
        <f>'Production Timings'!$D$6</f>
        <v>0.37773749999999989</v>
      </c>
      <c r="V144" s="412">
        <f>'Production Timings'!$D$10</f>
        <v>0.11991666666666663</v>
      </c>
      <c r="W144" s="14"/>
      <c r="X144" s="416">
        <f t="shared" si="70"/>
        <v>0</v>
      </c>
      <c r="Y144" s="416">
        <f t="shared" si="71"/>
        <v>0</v>
      </c>
      <c r="Z144" s="416">
        <f t="shared" si="69"/>
        <v>0</v>
      </c>
      <c r="AA144" s="154">
        <f>SUM(S144:V144)+Y144</f>
        <v>16.195245486111105</v>
      </c>
      <c r="AB144" s="501">
        <v>1.25</v>
      </c>
      <c r="AC144" s="435">
        <v>1.5</v>
      </c>
      <c r="AD144" s="436">
        <v>1.75</v>
      </c>
      <c r="AE144" s="502">
        <f>AA144*AB144</f>
        <v>20.244056857638881</v>
      </c>
      <c r="AF144" s="437">
        <f>AA144*AC144</f>
        <v>24.292868229166658</v>
      </c>
      <c r="AG144" s="438">
        <f>AA144*AD144</f>
        <v>28.341679600694434</v>
      </c>
    </row>
    <row r="145" spans="2:33" x14ac:dyDescent="0.3">
      <c r="B145" s="422">
        <v>1</v>
      </c>
      <c r="C145" s="525">
        <v>1</v>
      </c>
      <c r="D145" s="422">
        <v>32000</v>
      </c>
      <c r="E145" s="424">
        <f t="shared" si="44"/>
        <v>1</v>
      </c>
      <c r="F145" s="424">
        <f t="shared" si="45"/>
        <v>1</v>
      </c>
      <c r="G145" s="528">
        <v>750</v>
      </c>
      <c r="H145" s="424">
        <f t="shared" si="46"/>
        <v>42.666666666666664</v>
      </c>
      <c r="I145" s="422">
        <v>10</v>
      </c>
      <c r="J145" s="422">
        <f t="shared" si="47"/>
        <v>0.5</v>
      </c>
      <c r="K145" s="422">
        <v>5</v>
      </c>
      <c r="L145" s="422">
        <f t="shared" si="48"/>
        <v>0.83500000000000008</v>
      </c>
      <c r="M145" s="422">
        <v>5</v>
      </c>
      <c r="N145" s="422">
        <f t="shared" si="49"/>
        <v>0.41500000000000004</v>
      </c>
      <c r="O145" s="422">
        <f t="shared" si="50"/>
        <v>0.5</v>
      </c>
      <c r="P145" s="426">
        <f t="shared" si="51"/>
        <v>54.916666666666664</v>
      </c>
      <c r="Q145" s="426">
        <f t="shared" si="52"/>
        <v>0.91527777777777775</v>
      </c>
      <c r="R145" s="544">
        <f>'Costs per Hr-Mn-Sc'!$F$8</f>
        <v>0.3597499999999999</v>
      </c>
      <c r="S145" s="427">
        <f t="shared" si="37"/>
        <v>19.756270833333328</v>
      </c>
      <c r="T145" s="428">
        <f>'Production Timings'!$D$12</f>
        <v>0.48566249999999983</v>
      </c>
      <c r="U145" s="429">
        <f>'Production Timings'!$D$6</f>
        <v>0.37773749999999989</v>
      </c>
      <c r="V145" s="422">
        <f>'Production Timings'!$D$10</f>
        <v>0.11991666666666663</v>
      </c>
      <c r="W145" s="422"/>
      <c r="X145" s="422">
        <f>(X$4*W145)</f>
        <v>0</v>
      </c>
      <c r="Y145" s="422">
        <f>(Y$4*W145)</f>
        <v>0</v>
      </c>
      <c r="Z145" s="422">
        <f>W145*X145+Y145</f>
        <v>0</v>
      </c>
      <c r="AA145" s="430">
        <f t="shared" si="54"/>
        <v>20.739587499999992</v>
      </c>
      <c r="AB145" s="431">
        <v>1.25</v>
      </c>
      <c r="AC145" s="431">
        <v>1.5</v>
      </c>
      <c r="AD145" s="432">
        <v>1.75</v>
      </c>
      <c r="AE145" s="433">
        <f t="shared" si="59"/>
        <v>25.924484374999992</v>
      </c>
      <c r="AF145" s="434">
        <f t="shared" si="55"/>
        <v>31.109381249999988</v>
      </c>
      <c r="AG145" s="434">
        <f t="shared" si="56"/>
        <v>36.294278124999984</v>
      </c>
    </row>
    <row r="146" spans="2:33" x14ac:dyDescent="0.3">
      <c r="B146" s="416">
        <v>2</v>
      </c>
      <c r="C146" s="526">
        <v>1</v>
      </c>
      <c r="D146" s="149">
        <v>32000</v>
      </c>
      <c r="E146" s="165">
        <f>B146/C146</f>
        <v>2</v>
      </c>
      <c r="F146" s="165">
        <f>ROUNDUP(E146,0)</f>
        <v>2</v>
      </c>
      <c r="G146" s="529">
        <v>750</v>
      </c>
      <c r="H146" s="165">
        <f>D146/G146</f>
        <v>42.666666666666664</v>
      </c>
      <c r="I146" s="149">
        <v>10</v>
      </c>
      <c r="J146" s="14">
        <f>B146*0.5</f>
        <v>1</v>
      </c>
      <c r="K146" s="149">
        <v>5</v>
      </c>
      <c r="L146" s="14">
        <f>(K146*0.167)*F146</f>
        <v>1.6700000000000002</v>
      </c>
      <c r="M146" s="149">
        <v>5</v>
      </c>
      <c r="N146" s="149">
        <f>(M146*E146)*0.083</f>
        <v>0.83000000000000007</v>
      </c>
      <c r="O146" s="14">
        <f>(0.5*C146)*F146</f>
        <v>1</v>
      </c>
      <c r="P146" s="166">
        <f>(H146*F146)+(I146+J146+L146+N146+O146)</f>
        <v>99.833333333333329</v>
      </c>
      <c r="Q146" s="166">
        <f>P146/60</f>
        <v>1.6638888888888888</v>
      </c>
      <c r="R146" s="542">
        <f>'Costs per Hr-Mn-Sc'!$F$8</f>
        <v>0.3597499999999999</v>
      </c>
      <c r="S146" s="417">
        <f>(R146*P146)/B146</f>
        <v>17.957520833333326</v>
      </c>
      <c r="T146" s="137">
        <f>'Production Timings'!$D$12</f>
        <v>0.48566249999999983</v>
      </c>
      <c r="U146" s="138">
        <f>'Production Timings'!$D$6</f>
        <v>0.37773749999999989</v>
      </c>
      <c r="V146" s="412">
        <f>'Production Timings'!$D$10</f>
        <v>0.11991666666666663</v>
      </c>
      <c r="W146" s="14"/>
      <c r="X146" s="416">
        <f>(X$4*W146)</f>
        <v>0</v>
      </c>
      <c r="Y146" s="416">
        <f>(Y$4*W146)</f>
        <v>0</v>
      </c>
      <c r="Z146" s="416">
        <f>W146*X146+Y146</f>
        <v>0</v>
      </c>
      <c r="AA146" s="154">
        <f>SUM(S146:V146)+Y146</f>
        <v>18.94083749999999</v>
      </c>
      <c r="AB146" s="501">
        <v>1.25</v>
      </c>
      <c r="AC146" s="435">
        <v>1.5</v>
      </c>
      <c r="AD146" s="436">
        <v>1.75</v>
      </c>
      <c r="AE146" s="502">
        <f>AA146*AB146</f>
        <v>23.676046874999987</v>
      </c>
      <c r="AF146" s="437">
        <f>AA146*AC146</f>
        <v>28.411256249999987</v>
      </c>
      <c r="AG146" s="438">
        <f>AA146*AD146</f>
        <v>33.146465624999983</v>
      </c>
    </row>
    <row r="147" spans="2:33" x14ac:dyDescent="0.3">
      <c r="B147" s="149">
        <v>6</v>
      </c>
      <c r="C147" s="527">
        <v>1</v>
      </c>
      <c r="D147" s="149">
        <v>32000</v>
      </c>
      <c r="E147" s="165">
        <f t="shared" si="44"/>
        <v>6</v>
      </c>
      <c r="F147" s="165">
        <f t="shared" si="45"/>
        <v>6</v>
      </c>
      <c r="G147" s="529">
        <v>750</v>
      </c>
      <c r="H147" s="165">
        <f t="shared" si="46"/>
        <v>42.666666666666664</v>
      </c>
      <c r="I147" s="149">
        <v>10</v>
      </c>
      <c r="J147" s="14">
        <f t="shared" si="47"/>
        <v>3</v>
      </c>
      <c r="K147" s="149">
        <v>5</v>
      </c>
      <c r="L147" s="14">
        <f t="shared" si="48"/>
        <v>5.0100000000000007</v>
      </c>
      <c r="M147" s="149">
        <v>5</v>
      </c>
      <c r="N147" s="149">
        <f t="shared" si="49"/>
        <v>2.4900000000000002</v>
      </c>
      <c r="O147" s="14">
        <f t="shared" si="50"/>
        <v>3</v>
      </c>
      <c r="P147" s="166">
        <f t="shared" si="51"/>
        <v>279.5</v>
      </c>
      <c r="Q147" s="166">
        <f t="shared" si="52"/>
        <v>4.6583333333333332</v>
      </c>
      <c r="R147" s="542">
        <f>'Costs per Hr-Mn-Sc'!$F$8</f>
        <v>0.3597499999999999</v>
      </c>
      <c r="S147" s="417">
        <f t="shared" si="37"/>
        <v>16.758354166666663</v>
      </c>
      <c r="T147" s="137">
        <f>'Production Timings'!$D$12</f>
        <v>0.48566249999999983</v>
      </c>
      <c r="U147" s="138">
        <f>'Production Timings'!$D$6</f>
        <v>0.37773749999999989</v>
      </c>
      <c r="V147" s="412">
        <f>'Production Timings'!$D$10</f>
        <v>0.11991666666666663</v>
      </c>
      <c r="W147" s="14"/>
      <c r="X147" s="416">
        <f>(X$4*W147)</f>
        <v>0</v>
      </c>
      <c r="Y147" s="416">
        <f>(Y$4*W147)</f>
        <v>0</v>
      </c>
      <c r="Z147" s="416">
        <f t="shared" ref="Z147:Z153" si="72">W147*X147+Y147</f>
        <v>0</v>
      </c>
      <c r="AA147" s="154">
        <f t="shared" si="54"/>
        <v>17.741670833333327</v>
      </c>
      <c r="AB147" s="501">
        <v>1.25</v>
      </c>
      <c r="AC147" s="435">
        <v>1.5</v>
      </c>
      <c r="AD147" s="436">
        <v>1.75</v>
      </c>
      <c r="AE147" s="502">
        <f t="shared" si="59"/>
        <v>22.177088541666659</v>
      </c>
      <c r="AF147" s="437">
        <f t="shared" si="55"/>
        <v>26.612506249999988</v>
      </c>
      <c r="AG147" s="438">
        <f t="shared" si="56"/>
        <v>31.047923958333321</v>
      </c>
    </row>
    <row r="148" spans="2:33" x14ac:dyDescent="0.3">
      <c r="B148" s="149">
        <v>12</v>
      </c>
      <c r="C148" s="527">
        <v>1</v>
      </c>
      <c r="D148" s="149">
        <v>32000</v>
      </c>
      <c r="E148" s="165">
        <f t="shared" si="44"/>
        <v>12</v>
      </c>
      <c r="F148" s="165">
        <f t="shared" si="45"/>
        <v>12</v>
      </c>
      <c r="G148" s="529">
        <v>750</v>
      </c>
      <c r="H148" s="165">
        <f t="shared" si="46"/>
        <v>42.666666666666664</v>
      </c>
      <c r="I148" s="149">
        <v>10</v>
      </c>
      <c r="J148" s="14">
        <f t="shared" si="47"/>
        <v>6</v>
      </c>
      <c r="K148" s="149">
        <v>5</v>
      </c>
      <c r="L148" s="14">
        <f t="shared" si="48"/>
        <v>10.020000000000001</v>
      </c>
      <c r="M148" s="149">
        <v>5</v>
      </c>
      <c r="N148" s="149">
        <f t="shared" si="49"/>
        <v>4.9800000000000004</v>
      </c>
      <c r="O148" s="14">
        <f t="shared" si="50"/>
        <v>6</v>
      </c>
      <c r="P148" s="166">
        <f t="shared" si="51"/>
        <v>549</v>
      </c>
      <c r="Q148" s="166">
        <f t="shared" si="52"/>
        <v>9.15</v>
      </c>
      <c r="R148" s="542">
        <f>'Costs per Hr-Mn-Sc'!$F$8</f>
        <v>0.3597499999999999</v>
      </c>
      <c r="S148" s="417">
        <f t="shared" si="37"/>
        <v>16.458562499999996</v>
      </c>
      <c r="T148" s="137">
        <f>'Production Timings'!$D$12</f>
        <v>0.48566249999999983</v>
      </c>
      <c r="U148" s="138">
        <f>'Production Timings'!$D$6</f>
        <v>0.37773749999999989</v>
      </c>
      <c r="V148" s="412">
        <f>'Production Timings'!$D$10</f>
        <v>0.11991666666666663</v>
      </c>
      <c r="W148" s="14"/>
      <c r="X148" s="416">
        <f t="shared" ref="X148:X153" si="73">(X$4*W148)</f>
        <v>0</v>
      </c>
      <c r="Y148" s="416">
        <f t="shared" ref="Y148:Y153" si="74">(Y$4*W148)</f>
        <v>0</v>
      </c>
      <c r="Z148" s="416">
        <f t="shared" si="72"/>
        <v>0</v>
      </c>
      <c r="AA148" s="154">
        <f t="shared" si="54"/>
        <v>17.441879166666659</v>
      </c>
      <c r="AB148" s="501">
        <v>1.25</v>
      </c>
      <c r="AC148" s="435">
        <v>1.5</v>
      </c>
      <c r="AD148" s="436">
        <v>1.75</v>
      </c>
      <c r="AE148" s="502">
        <f t="shared" si="59"/>
        <v>21.802348958333326</v>
      </c>
      <c r="AF148" s="437">
        <f t="shared" si="55"/>
        <v>26.162818749999989</v>
      </c>
      <c r="AG148" s="438">
        <f t="shared" si="56"/>
        <v>30.523288541666652</v>
      </c>
    </row>
    <row r="149" spans="2:33" x14ac:dyDescent="0.3">
      <c r="B149" s="149">
        <v>24</v>
      </c>
      <c r="C149" s="527">
        <v>1</v>
      </c>
      <c r="D149" s="149">
        <v>32000</v>
      </c>
      <c r="E149" s="165">
        <f t="shared" si="44"/>
        <v>24</v>
      </c>
      <c r="F149" s="165">
        <f t="shared" si="45"/>
        <v>24</v>
      </c>
      <c r="G149" s="529">
        <v>750</v>
      </c>
      <c r="H149" s="165">
        <f t="shared" si="46"/>
        <v>42.666666666666664</v>
      </c>
      <c r="I149" s="149">
        <v>10</v>
      </c>
      <c r="J149" s="14">
        <f t="shared" si="47"/>
        <v>12</v>
      </c>
      <c r="K149" s="149">
        <v>5</v>
      </c>
      <c r="L149" s="14">
        <f t="shared" si="48"/>
        <v>20.040000000000003</v>
      </c>
      <c r="M149" s="149">
        <v>5</v>
      </c>
      <c r="N149" s="149">
        <f t="shared" si="49"/>
        <v>9.9600000000000009</v>
      </c>
      <c r="O149" s="14">
        <f t="shared" si="50"/>
        <v>12</v>
      </c>
      <c r="P149" s="166">
        <f t="shared" si="51"/>
        <v>1088</v>
      </c>
      <c r="Q149" s="166">
        <f t="shared" si="52"/>
        <v>18.133333333333333</v>
      </c>
      <c r="R149" s="542">
        <f>'Costs per Hr-Mn-Sc'!$F$8</f>
        <v>0.3597499999999999</v>
      </c>
      <c r="S149" s="417">
        <f t="shared" si="37"/>
        <v>16.308666666666664</v>
      </c>
      <c r="T149" s="137">
        <f>'Production Timings'!$D$12</f>
        <v>0.48566249999999983</v>
      </c>
      <c r="U149" s="138">
        <f>'Production Timings'!$D$6</f>
        <v>0.37773749999999989</v>
      </c>
      <c r="V149" s="412">
        <f>'Production Timings'!$D$10</f>
        <v>0.11991666666666663</v>
      </c>
      <c r="W149" s="14"/>
      <c r="X149" s="416">
        <f t="shared" si="73"/>
        <v>0</v>
      </c>
      <c r="Y149" s="416">
        <f t="shared" si="74"/>
        <v>0</v>
      </c>
      <c r="Z149" s="416">
        <f t="shared" si="72"/>
        <v>0</v>
      </c>
      <c r="AA149" s="154">
        <f t="shared" si="54"/>
        <v>17.291983333333327</v>
      </c>
      <c r="AB149" s="501">
        <v>1.25</v>
      </c>
      <c r="AC149" s="435">
        <v>1.5</v>
      </c>
      <c r="AD149" s="436">
        <v>1.75</v>
      </c>
      <c r="AE149" s="502">
        <f t="shared" si="59"/>
        <v>21.614979166666657</v>
      </c>
      <c r="AF149" s="437">
        <f t="shared" si="55"/>
        <v>25.937974999999991</v>
      </c>
      <c r="AG149" s="438">
        <f t="shared" si="56"/>
        <v>30.260970833333324</v>
      </c>
    </row>
    <row r="150" spans="2:33" x14ac:dyDescent="0.3">
      <c r="B150" s="149">
        <v>48</v>
      </c>
      <c r="C150" s="527">
        <v>1</v>
      </c>
      <c r="D150" s="149">
        <v>32000</v>
      </c>
      <c r="E150" s="165">
        <f t="shared" si="44"/>
        <v>48</v>
      </c>
      <c r="F150" s="165">
        <f t="shared" si="45"/>
        <v>48</v>
      </c>
      <c r="G150" s="529">
        <v>750</v>
      </c>
      <c r="H150" s="165">
        <f t="shared" si="46"/>
        <v>42.666666666666664</v>
      </c>
      <c r="I150" s="149">
        <v>10</v>
      </c>
      <c r="J150" s="14">
        <f t="shared" si="47"/>
        <v>24</v>
      </c>
      <c r="K150" s="149">
        <v>5</v>
      </c>
      <c r="L150" s="14">
        <f t="shared" si="48"/>
        <v>40.080000000000005</v>
      </c>
      <c r="M150" s="149">
        <v>5</v>
      </c>
      <c r="N150" s="149">
        <f t="shared" si="49"/>
        <v>19.920000000000002</v>
      </c>
      <c r="O150" s="14">
        <f t="shared" si="50"/>
        <v>24</v>
      </c>
      <c r="P150" s="166">
        <f t="shared" si="51"/>
        <v>2166</v>
      </c>
      <c r="Q150" s="166">
        <f t="shared" si="52"/>
        <v>36.1</v>
      </c>
      <c r="R150" s="542">
        <f>'Costs per Hr-Mn-Sc'!$F$8</f>
        <v>0.3597499999999999</v>
      </c>
      <c r="S150" s="417">
        <f t="shared" si="37"/>
        <v>16.233718749999998</v>
      </c>
      <c r="T150" s="137">
        <f>'Production Timings'!$D$12</f>
        <v>0.48566249999999983</v>
      </c>
      <c r="U150" s="138">
        <f>'Production Timings'!$D$6</f>
        <v>0.37773749999999989</v>
      </c>
      <c r="V150" s="412">
        <f>'Production Timings'!$D$10</f>
        <v>0.11991666666666663</v>
      </c>
      <c r="W150" s="14"/>
      <c r="X150" s="416">
        <f t="shared" si="73"/>
        <v>0</v>
      </c>
      <c r="Y150" s="416">
        <f t="shared" si="74"/>
        <v>0</v>
      </c>
      <c r="Z150" s="416">
        <f t="shared" si="72"/>
        <v>0</v>
      </c>
      <c r="AA150" s="154">
        <f t="shared" si="54"/>
        <v>17.217035416666661</v>
      </c>
      <c r="AB150" s="501">
        <v>1.25</v>
      </c>
      <c r="AC150" s="435">
        <v>1.5</v>
      </c>
      <c r="AD150" s="436">
        <v>1.75</v>
      </c>
      <c r="AE150" s="502">
        <f t="shared" si="59"/>
        <v>21.521294270833327</v>
      </c>
      <c r="AF150" s="437">
        <f t="shared" si="55"/>
        <v>25.825553124999992</v>
      </c>
      <c r="AG150" s="438">
        <f t="shared" si="56"/>
        <v>30.129811979166657</v>
      </c>
    </row>
    <row r="151" spans="2:33" x14ac:dyDescent="0.3">
      <c r="B151" s="14">
        <v>72</v>
      </c>
      <c r="C151" s="527">
        <v>1</v>
      </c>
      <c r="D151" s="149">
        <v>32000</v>
      </c>
      <c r="E151" s="165">
        <f>B151/C151</f>
        <v>72</v>
      </c>
      <c r="F151" s="165">
        <f>ROUNDUP(E151,0)</f>
        <v>72</v>
      </c>
      <c r="G151" s="529">
        <v>750</v>
      </c>
      <c r="H151" s="165">
        <f>D151/G151</f>
        <v>42.666666666666664</v>
      </c>
      <c r="I151" s="149">
        <v>10</v>
      </c>
      <c r="J151" s="14">
        <f>B151*0.5</f>
        <v>36</v>
      </c>
      <c r="K151" s="149">
        <v>5</v>
      </c>
      <c r="L151" s="14">
        <f>(K151*0.167)*F151</f>
        <v>60.120000000000005</v>
      </c>
      <c r="M151" s="149">
        <v>5</v>
      </c>
      <c r="N151" s="149">
        <f>(M151*E151)*0.083</f>
        <v>29.880000000000003</v>
      </c>
      <c r="O151" s="14">
        <f>(0.5*C151)*F151</f>
        <v>36</v>
      </c>
      <c r="P151" s="166">
        <f>(H151*F151)+(I151+J151+L151+N151+O151)</f>
        <v>3244</v>
      </c>
      <c r="Q151" s="166">
        <f>P151/60</f>
        <v>54.06666666666667</v>
      </c>
      <c r="R151" s="542">
        <f>'Costs per Hr-Mn-Sc'!$F$8</f>
        <v>0.3597499999999999</v>
      </c>
      <c r="S151" s="417">
        <f>(R151*P151)/B151</f>
        <v>16.208736111111108</v>
      </c>
      <c r="T151" s="137">
        <f>'Production Timings'!$D$12</f>
        <v>0.48566249999999983</v>
      </c>
      <c r="U151" s="138">
        <f>'Production Timings'!$D$6</f>
        <v>0.37773749999999989</v>
      </c>
      <c r="V151" s="412">
        <f>'Production Timings'!$D$10</f>
        <v>0.11991666666666663</v>
      </c>
      <c r="W151" s="14"/>
      <c r="X151" s="416">
        <f t="shared" si="73"/>
        <v>0</v>
      </c>
      <c r="Y151" s="416">
        <f t="shared" si="74"/>
        <v>0</v>
      </c>
      <c r="Z151" s="416">
        <f t="shared" si="72"/>
        <v>0</v>
      </c>
      <c r="AA151" s="154">
        <f>SUM(S151:V151)+Y151</f>
        <v>17.192052777777771</v>
      </c>
      <c r="AB151" s="501">
        <v>1.25</v>
      </c>
      <c r="AC151" s="435">
        <v>1.5</v>
      </c>
      <c r="AD151" s="436">
        <v>1.75</v>
      </c>
      <c r="AE151" s="502">
        <f t="shared" si="59"/>
        <v>21.490065972222215</v>
      </c>
      <c r="AF151" s="437">
        <f t="shared" si="55"/>
        <v>25.788079166666655</v>
      </c>
      <c r="AG151" s="438">
        <f t="shared" si="56"/>
        <v>30.086092361111099</v>
      </c>
    </row>
    <row r="152" spans="2:33" x14ac:dyDescent="0.3">
      <c r="B152" s="14">
        <v>144</v>
      </c>
      <c r="C152" s="527">
        <v>1</v>
      </c>
      <c r="D152" s="149">
        <v>32000</v>
      </c>
      <c r="E152" s="165">
        <f t="shared" si="44"/>
        <v>144</v>
      </c>
      <c r="F152" s="165">
        <f t="shared" si="45"/>
        <v>144</v>
      </c>
      <c r="G152" s="529">
        <v>750</v>
      </c>
      <c r="H152" s="165">
        <f t="shared" si="46"/>
        <v>42.666666666666664</v>
      </c>
      <c r="I152" s="149">
        <v>10</v>
      </c>
      <c r="J152" s="14">
        <f t="shared" si="47"/>
        <v>72</v>
      </c>
      <c r="K152" s="149">
        <v>5</v>
      </c>
      <c r="L152" s="14">
        <f t="shared" si="48"/>
        <v>120.24000000000001</v>
      </c>
      <c r="M152" s="149">
        <v>5</v>
      </c>
      <c r="N152" s="149">
        <f t="shared" si="49"/>
        <v>59.760000000000005</v>
      </c>
      <c r="O152" s="14">
        <f t="shared" si="50"/>
        <v>72</v>
      </c>
      <c r="P152" s="166">
        <f t="shared" si="51"/>
        <v>6478</v>
      </c>
      <c r="Q152" s="166">
        <f t="shared" si="52"/>
        <v>107.96666666666667</v>
      </c>
      <c r="R152" s="542">
        <f>'Costs per Hr-Mn-Sc'!$F$8</f>
        <v>0.3597499999999999</v>
      </c>
      <c r="S152" s="417">
        <f t="shared" si="37"/>
        <v>16.183753472222218</v>
      </c>
      <c r="T152" s="137">
        <f>'Production Timings'!$D$12</f>
        <v>0.48566249999999983</v>
      </c>
      <c r="U152" s="138">
        <f>'Production Timings'!$D$6</f>
        <v>0.37773749999999989</v>
      </c>
      <c r="V152" s="412">
        <f>'Production Timings'!$D$10</f>
        <v>0.11991666666666663</v>
      </c>
      <c r="W152" s="14"/>
      <c r="X152" s="416">
        <f t="shared" si="73"/>
        <v>0</v>
      </c>
      <c r="Y152" s="416">
        <f t="shared" si="74"/>
        <v>0</v>
      </c>
      <c r="Z152" s="416">
        <f t="shared" si="72"/>
        <v>0</v>
      </c>
      <c r="AA152" s="154">
        <f t="shared" si="54"/>
        <v>17.167070138888882</v>
      </c>
      <c r="AB152" s="501">
        <v>1.25</v>
      </c>
      <c r="AC152" s="435">
        <v>1.5</v>
      </c>
      <c r="AD152" s="436">
        <v>1.75</v>
      </c>
      <c r="AE152" s="502">
        <f t="shared" si="59"/>
        <v>21.4588376736111</v>
      </c>
      <c r="AF152" s="437">
        <f t="shared" si="55"/>
        <v>25.750605208333322</v>
      </c>
      <c r="AG152" s="438">
        <f t="shared" si="56"/>
        <v>30.042372743055545</v>
      </c>
    </row>
    <row r="153" spans="2:33" x14ac:dyDescent="0.3">
      <c r="B153" s="14">
        <v>288</v>
      </c>
      <c r="C153" s="527">
        <v>1</v>
      </c>
      <c r="D153" s="149">
        <v>32000</v>
      </c>
      <c r="E153" s="165">
        <f>B153/C153</f>
        <v>288</v>
      </c>
      <c r="F153" s="165">
        <f>ROUNDUP(E153,0)</f>
        <v>288</v>
      </c>
      <c r="G153" s="529">
        <v>750</v>
      </c>
      <c r="H153" s="165">
        <f>D153/G153</f>
        <v>42.666666666666664</v>
      </c>
      <c r="I153" s="149">
        <v>10</v>
      </c>
      <c r="J153" s="14">
        <f>B153*0.5</f>
        <v>144</v>
      </c>
      <c r="K153" s="149">
        <v>5</v>
      </c>
      <c r="L153" s="14">
        <f>(K153*0.167)*F153</f>
        <v>240.48000000000002</v>
      </c>
      <c r="M153" s="149">
        <v>5</v>
      </c>
      <c r="N153" s="149">
        <f>(M153*E153)*0.083</f>
        <v>119.52000000000001</v>
      </c>
      <c r="O153" s="14">
        <f>(0.5*C153)*F153</f>
        <v>144</v>
      </c>
      <c r="P153" s="166">
        <f>(H153*F153)+(I153+J153+L153+N153+O153)</f>
        <v>12946</v>
      </c>
      <c r="Q153" s="166">
        <f>P153/60</f>
        <v>215.76666666666668</v>
      </c>
      <c r="R153" s="542">
        <f>'Costs per Hr-Mn-Sc'!$F$8</f>
        <v>0.3597499999999999</v>
      </c>
      <c r="S153" s="417">
        <f>(R153*P153)/B153</f>
        <v>16.171262152777771</v>
      </c>
      <c r="T153" s="137">
        <f>'Production Timings'!$D$12</f>
        <v>0.48566249999999983</v>
      </c>
      <c r="U153" s="138">
        <f>'Production Timings'!$D$6</f>
        <v>0.37773749999999989</v>
      </c>
      <c r="V153" s="412">
        <f>'Production Timings'!$D$10</f>
        <v>0.11991666666666663</v>
      </c>
      <c r="W153" s="14"/>
      <c r="X153" s="416">
        <f t="shared" si="73"/>
        <v>0</v>
      </c>
      <c r="Y153" s="416">
        <f t="shared" si="74"/>
        <v>0</v>
      </c>
      <c r="Z153" s="416">
        <f t="shared" si="72"/>
        <v>0</v>
      </c>
      <c r="AA153" s="154">
        <f>SUM(S153:V153)+Y153</f>
        <v>17.154578819444435</v>
      </c>
      <c r="AB153" s="501">
        <v>1.25</v>
      </c>
      <c r="AC153" s="435">
        <v>1.5</v>
      </c>
      <c r="AD153" s="436">
        <v>1.75</v>
      </c>
      <c r="AE153" s="502">
        <f>AA153*AB153</f>
        <v>21.443223524305544</v>
      </c>
      <c r="AF153" s="437">
        <f>AA153*AC153</f>
        <v>25.731868229166651</v>
      </c>
      <c r="AG153" s="438">
        <f>AA153*AD153</f>
        <v>30.02051293402776</v>
      </c>
    </row>
    <row r="154" spans="2:33" x14ac:dyDescent="0.3">
      <c r="B154" s="422">
        <v>1</v>
      </c>
      <c r="C154" s="525">
        <v>1</v>
      </c>
      <c r="D154" s="422">
        <v>35000</v>
      </c>
      <c r="E154" s="424">
        <f t="shared" si="44"/>
        <v>1</v>
      </c>
      <c r="F154" s="424">
        <f t="shared" si="45"/>
        <v>1</v>
      </c>
      <c r="G154" s="528">
        <v>750</v>
      </c>
      <c r="H154" s="424">
        <f t="shared" si="46"/>
        <v>46.666666666666664</v>
      </c>
      <c r="I154" s="422">
        <v>10</v>
      </c>
      <c r="J154" s="422">
        <f t="shared" si="47"/>
        <v>0.5</v>
      </c>
      <c r="K154" s="422">
        <v>5</v>
      </c>
      <c r="L154" s="422">
        <f t="shared" si="48"/>
        <v>0.83500000000000008</v>
      </c>
      <c r="M154" s="422">
        <v>5</v>
      </c>
      <c r="N154" s="422">
        <f t="shared" si="49"/>
        <v>0.41500000000000004</v>
      </c>
      <c r="O154" s="422">
        <f t="shared" si="50"/>
        <v>0.5</v>
      </c>
      <c r="P154" s="426">
        <f t="shared" si="51"/>
        <v>58.916666666666664</v>
      </c>
      <c r="Q154" s="426">
        <f t="shared" si="52"/>
        <v>0.9819444444444444</v>
      </c>
      <c r="R154" s="544">
        <f>'Costs per Hr-Mn-Sc'!$F$8</f>
        <v>0.3597499999999999</v>
      </c>
      <c r="S154" s="427">
        <f t="shared" si="37"/>
        <v>21.195270833333328</v>
      </c>
      <c r="T154" s="428">
        <f>'Production Timings'!$D$12</f>
        <v>0.48566249999999983</v>
      </c>
      <c r="U154" s="429">
        <f>'Production Timings'!$D$6</f>
        <v>0.37773749999999989</v>
      </c>
      <c r="V154" s="422">
        <f>'Production Timings'!$D$10</f>
        <v>0.11991666666666663</v>
      </c>
      <c r="W154" s="422"/>
      <c r="X154" s="422">
        <f>(X$4*W154)</f>
        <v>0</v>
      </c>
      <c r="Y154" s="422">
        <f>(Y$4*W154)</f>
        <v>0</v>
      </c>
      <c r="Z154" s="422">
        <f>W154*X154+Y154</f>
        <v>0</v>
      </c>
      <c r="AA154" s="430">
        <f t="shared" si="54"/>
        <v>22.178587499999992</v>
      </c>
      <c r="AB154" s="431">
        <v>1.25</v>
      </c>
      <c r="AC154" s="431">
        <v>1.5</v>
      </c>
      <c r="AD154" s="432">
        <v>1.75</v>
      </c>
      <c r="AE154" s="433">
        <f t="shared" si="59"/>
        <v>27.72323437499999</v>
      </c>
      <c r="AF154" s="434">
        <f t="shared" si="55"/>
        <v>33.267881249999988</v>
      </c>
      <c r="AG154" s="434">
        <f t="shared" si="56"/>
        <v>38.812528124999986</v>
      </c>
    </row>
    <row r="155" spans="2:33" x14ac:dyDescent="0.3">
      <c r="B155" s="416">
        <v>2</v>
      </c>
      <c r="C155" s="526">
        <v>1</v>
      </c>
      <c r="D155" s="149">
        <v>35000</v>
      </c>
      <c r="E155" s="165">
        <f>B155/C155</f>
        <v>2</v>
      </c>
      <c r="F155" s="165">
        <f>ROUNDUP(E155,0)</f>
        <v>2</v>
      </c>
      <c r="G155" s="529">
        <v>750</v>
      </c>
      <c r="H155" s="165">
        <f>D155/G155</f>
        <v>46.666666666666664</v>
      </c>
      <c r="I155" s="149">
        <v>10</v>
      </c>
      <c r="J155" s="14">
        <f>B155*0.5</f>
        <v>1</v>
      </c>
      <c r="K155" s="149">
        <v>5</v>
      </c>
      <c r="L155" s="14">
        <f>(K155*0.167)*F155</f>
        <v>1.6700000000000002</v>
      </c>
      <c r="M155" s="149">
        <v>5</v>
      </c>
      <c r="N155" s="149">
        <f>(M155*E155)*0.083</f>
        <v>0.83000000000000007</v>
      </c>
      <c r="O155" s="14">
        <f>(0.5*C155)*F155</f>
        <v>1</v>
      </c>
      <c r="P155" s="166">
        <f>(H155*F155)+(I155+J155+L155+N155+O155)</f>
        <v>107.83333333333333</v>
      </c>
      <c r="Q155" s="166">
        <f>P155/60</f>
        <v>1.7972222222222221</v>
      </c>
      <c r="R155" s="542">
        <f>'Costs per Hr-Mn-Sc'!$F$8</f>
        <v>0.3597499999999999</v>
      </c>
      <c r="S155" s="417">
        <f>(R155*P155)/B155</f>
        <v>19.396520833333327</v>
      </c>
      <c r="T155" s="137">
        <f>'Production Timings'!$D$12</f>
        <v>0.48566249999999983</v>
      </c>
      <c r="U155" s="138">
        <f>'Production Timings'!$D$6</f>
        <v>0.37773749999999989</v>
      </c>
      <c r="V155" s="412">
        <f>'Production Timings'!$D$10</f>
        <v>0.11991666666666663</v>
      </c>
      <c r="W155" s="14"/>
      <c r="X155" s="416">
        <f>(X$4*W155)</f>
        <v>0</v>
      </c>
      <c r="Y155" s="416">
        <f>(Y$4*W155)</f>
        <v>0</v>
      </c>
      <c r="Z155" s="416">
        <f>W155*X155+Y155</f>
        <v>0</v>
      </c>
      <c r="AA155" s="154">
        <f>SUM(S155:V155)+Y155</f>
        <v>20.37983749999999</v>
      </c>
      <c r="AB155" s="501">
        <v>1.25</v>
      </c>
      <c r="AC155" s="435">
        <v>1.5</v>
      </c>
      <c r="AD155" s="436">
        <v>1.75</v>
      </c>
      <c r="AE155" s="502">
        <f>AA155*AB155</f>
        <v>25.474796874999988</v>
      </c>
      <c r="AF155" s="437">
        <f>AA155*AC155</f>
        <v>30.569756249999983</v>
      </c>
      <c r="AG155" s="438">
        <f>AA155*AD155</f>
        <v>35.664715624999985</v>
      </c>
    </row>
    <row r="156" spans="2:33" x14ac:dyDescent="0.3">
      <c r="B156" s="149">
        <v>6</v>
      </c>
      <c r="C156" s="527">
        <v>1</v>
      </c>
      <c r="D156" s="149">
        <v>35000</v>
      </c>
      <c r="E156" s="165">
        <f t="shared" si="44"/>
        <v>6</v>
      </c>
      <c r="F156" s="165">
        <f t="shared" si="45"/>
        <v>6</v>
      </c>
      <c r="G156" s="529">
        <v>750</v>
      </c>
      <c r="H156" s="165">
        <f t="shared" si="46"/>
        <v>46.666666666666664</v>
      </c>
      <c r="I156" s="149">
        <v>10</v>
      </c>
      <c r="J156" s="14">
        <f t="shared" si="47"/>
        <v>3</v>
      </c>
      <c r="K156" s="149">
        <v>5</v>
      </c>
      <c r="L156" s="14">
        <f t="shared" si="48"/>
        <v>5.0100000000000007</v>
      </c>
      <c r="M156" s="149">
        <v>5</v>
      </c>
      <c r="N156" s="149">
        <f t="shared" si="49"/>
        <v>2.4900000000000002</v>
      </c>
      <c r="O156" s="14">
        <f t="shared" si="50"/>
        <v>3</v>
      </c>
      <c r="P156" s="166">
        <f t="shared" si="51"/>
        <v>303.5</v>
      </c>
      <c r="Q156" s="166">
        <f t="shared" si="52"/>
        <v>5.0583333333333336</v>
      </c>
      <c r="R156" s="542">
        <f>'Costs per Hr-Mn-Sc'!$F$8</f>
        <v>0.3597499999999999</v>
      </c>
      <c r="S156" s="417">
        <f t="shared" si="37"/>
        <v>18.19735416666666</v>
      </c>
      <c r="T156" s="137">
        <f>'Production Timings'!$D$12</f>
        <v>0.48566249999999983</v>
      </c>
      <c r="U156" s="138">
        <f>'Production Timings'!$D$6</f>
        <v>0.37773749999999989</v>
      </c>
      <c r="V156" s="412">
        <f>'Production Timings'!$D$10</f>
        <v>0.11991666666666663</v>
      </c>
      <c r="W156" s="14"/>
      <c r="X156" s="416">
        <f>(X$4*W156)</f>
        <v>0</v>
      </c>
      <c r="Y156" s="416">
        <f>(Y$4*W156)</f>
        <v>0</v>
      </c>
      <c r="Z156" s="416">
        <f t="shared" ref="Z156:Z162" si="75">W156*X156+Y156</f>
        <v>0</v>
      </c>
      <c r="AA156" s="154">
        <f t="shared" si="54"/>
        <v>19.180670833333323</v>
      </c>
      <c r="AB156" s="501">
        <v>1.25</v>
      </c>
      <c r="AC156" s="435">
        <v>1.5</v>
      </c>
      <c r="AD156" s="436">
        <v>1.75</v>
      </c>
      <c r="AE156" s="502">
        <f t="shared" si="59"/>
        <v>23.975838541666654</v>
      </c>
      <c r="AF156" s="437">
        <f t="shared" si="55"/>
        <v>28.771006249999985</v>
      </c>
      <c r="AG156" s="438">
        <f t="shared" si="56"/>
        <v>33.566173958333316</v>
      </c>
    </row>
    <row r="157" spans="2:33" x14ac:dyDescent="0.3">
      <c r="B157" s="149">
        <v>12</v>
      </c>
      <c r="C157" s="527">
        <v>1</v>
      </c>
      <c r="D157" s="149">
        <v>35000</v>
      </c>
      <c r="E157" s="165">
        <f t="shared" si="44"/>
        <v>12</v>
      </c>
      <c r="F157" s="165">
        <f t="shared" si="45"/>
        <v>12</v>
      </c>
      <c r="G157" s="529">
        <v>750</v>
      </c>
      <c r="H157" s="165">
        <f t="shared" si="46"/>
        <v>46.666666666666664</v>
      </c>
      <c r="I157" s="149">
        <v>10</v>
      </c>
      <c r="J157" s="14">
        <f t="shared" si="47"/>
        <v>6</v>
      </c>
      <c r="K157" s="149">
        <v>5</v>
      </c>
      <c r="L157" s="14">
        <f t="shared" si="48"/>
        <v>10.020000000000001</v>
      </c>
      <c r="M157" s="149">
        <v>5</v>
      </c>
      <c r="N157" s="149">
        <f t="shared" si="49"/>
        <v>4.9800000000000004</v>
      </c>
      <c r="O157" s="14">
        <f t="shared" si="50"/>
        <v>6</v>
      </c>
      <c r="P157" s="166">
        <f t="shared" si="51"/>
        <v>597</v>
      </c>
      <c r="Q157" s="166">
        <f t="shared" si="52"/>
        <v>9.9499999999999993</v>
      </c>
      <c r="R157" s="542">
        <f>'Costs per Hr-Mn-Sc'!$F$8</f>
        <v>0.3597499999999999</v>
      </c>
      <c r="S157" s="417">
        <f t="shared" si="37"/>
        <v>17.897562499999996</v>
      </c>
      <c r="T157" s="137">
        <f>'Production Timings'!$D$12</f>
        <v>0.48566249999999983</v>
      </c>
      <c r="U157" s="138">
        <f>'Production Timings'!$D$6</f>
        <v>0.37773749999999989</v>
      </c>
      <c r="V157" s="412">
        <f>'Production Timings'!$D$10</f>
        <v>0.11991666666666663</v>
      </c>
      <c r="W157" s="14"/>
      <c r="X157" s="416">
        <f t="shared" ref="X157:X162" si="76">(X$4*W157)</f>
        <v>0</v>
      </c>
      <c r="Y157" s="416">
        <f t="shared" ref="Y157:Y162" si="77">(Y$4*W157)</f>
        <v>0</v>
      </c>
      <c r="Z157" s="416">
        <f t="shared" si="75"/>
        <v>0</v>
      </c>
      <c r="AA157" s="154">
        <f t="shared" si="54"/>
        <v>18.880879166666659</v>
      </c>
      <c r="AB157" s="501">
        <v>1.25</v>
      </c>
      <c r="AC157" s="435">
        <v>1.5</v>
      </c>
      <c r="AD157" s="436">
        <v>1.75</v>
      </c>
      <c r="AE157" s="502">
        <f t="shared" si="59"/>
        <v>23.601098958333324</v>
      </c>
      <c r="AF157" s="437">
        <f t="shared" si="55"/>
        <v>28.321318749999989</v>
      </c>
      <c r="AG157" s="438">
        <f t="shared" si="56"/>
        <v>33.041538541666654</v>
      </c>
    </row>
    <row r="158" spans="2:33" x14ac:dyDescent="0.3">
      <c r="B158" s="149">
        <v>24</v>
      </c>
      <c r="C158" s="527">
        <v>1</v>
      </c>
      <c r="D158" s="149">
        <v>35000</v>
      </c>
      <c r="E158" s="165">
        <f t="shared" si="44"/>
        <v>24</v>
      </c>
      <c r="F158" s="165">
        <f t="shared" si="45"/>
        <v>24</v>
      </c>
      <c r="G158" s="529">
        <v>750</v>
      </c>
      <c r="H158" s="165">
        <f t="shared" si="46"/>
        <v>46.666666666666664</v>
      </c>
      <c r="I158" s="149">
        <v>10</v>
      </c>
      <c r="J158" s="14">
        <f t="shared" si="47"/>
        <v>12</v>
      </c>
      <c r="K158" s="149">
        <v>5</v>
      </c>
      <c r="L158" s="14">
        <f t="shared" si="48"/>
        <v>20.040000000000003</v>
      </c>
      <c r="M158" s="149">
        <v>5</v>
      </c>
      <c r="N158" s="149">
        <f t="shared" si="49"/>
        <v>9.9600000000000009</v>
      </c>
      <c r="O158" s="14">
        <f t="shared" si="50"/>
        <v>12</v>
      </c>
      <c r="P158" s="166">
        <f t="shared" si="51"/>
        <v>1184</v>
      </c>
      <c r="Q158" s="166">
        <f t="shared" si="52"/>
        <v>19.733333333333334</v>
      </c>
      <c r="R158" s="542">
        <f>'Costs per Hr-Mn-Sc'!$F$8</f>
        <v>0.3597499999999999</v>
      </c>
      <c r="S158" s="417">
        <f t="shared" si="37"/>
        <v>17.747666666666664</v>
      </c>
      <c r="T158" s="137">
        <f>'Production Timings'!$D$12</f>
        <v>0.48566249999999983</v>
      </c>
      <c r="U158" s="138">
        <f>'Production Timings'!$D$6</f>
        <v>0.37773749999999989</v>
      </c>
      <c r="V158" s="412">
        <f>'Production Timings'!$D$10</f>
        <v>0.11991666666666663</v>
      </c>
      <c r="W158" s="14"/>
      <c r="X158" s="416">
        <f t="shared" si="76"/>
        <v>0</v>
      </c>
      <c r="Y158" s="416">
        <f t="shared" si="77"/>
        <v>0</v>
      </c>
      <c r="Z158" s="416">
        <f t="shared" si="75"/>
        <v>0</v>
      </c>
      <c r="AA158" s="154">
        <f t="shared" si="54"/>
        <v>18.730983333333327</v>
      </c>
      <c r="AB158" s="501">
        <v>1.25</v>
      </c>
      <c r="AC158" s="435">
        <v>1.5</v>
      </c>
      <c r="AD158" s="436">
        <v>1.75</v>
      </c>
      <c r="AE158" s="502">
        <f t="shared" si="59"/>
        <v>23.413729166666659</v>
      </c>
      <c r="AF158" s="437">
        <f t="shared" si="55"/>
        <v>28.096474999999991</v>
      </c>
      <c r="AG158" s="438">
        <f t="shared" si="56"/>
        <v>32.779220833333326</v>
      </c>
    </row>
    <row r="159" spans="2:33" x14ac:dyDescent="0.3">
      <c r="B159" s="149">
        <v>48</v>
      </c>
      <c r="C159" s="527">
        <v>1</v>
      </c>
      <c r="D159" s="149">
        <v>35000</v>
      </c>
      <c r="E159" s="165">
        <f t="shared" si="44"/>
        <v>48</v>
      </c>
      <c r="F159" s="165">
        <f t="shared" si="45"/>
        <v>48</v>
      </c>
      <c r="G159" s="529">
        <v>750</v>
      </c>
      <c r="H159" s="165">
        <f t="shared" si="46"/>
        <v>46.666666666666664</v>
      </c>
      <c r="I159" s="149">
        <v>10</v>
      </c>
      <c r="J159" s="14">
        <f t="shared" si="47"/>
        <v>24</v>
      </c>
      <c r="K159" s="149">
        <v>5</v>
      </c>
      <c r="L159" s="14">
        <f t="shared" si="48"/>
        <v>40.080000000000005</v>
      </c>
      <c r="M159" s="149">
        <v>5</v>
      </c>
      <c r="N159" s="149">
        <f t="shared" si="49"/>
        <v>19.920000000000002</v>
      </c>
      <c r="O159" s="14">
        <f t="shared" si="50"/>
        <v>24</v>
      </c>
      <c r="P159" s="166">
        <f t="shared" si="51"/>
        <v>2358</v>
      </c>
      <c r="Q159" s="166">
        <f t="shared" si="52"/>
        <v>39.299999999999997</v>
      </c>
      <c r="R159" s="542">
        <f>'Costs per Hr-Mn-Sc'!$F$8</f>
        <v>0.3597499999999999</v>
      </c>
      <c r="S159" s="417">
        <f t="shared" si="37"/>
        <v>17.672718749999994</v>
      </c>
      <c r="T159" s="137">
        <f>'Production Timings'!$D$12</f>
        <v>0.48566249999999983</v>
      </c>
      <c r="U159" s="138">
        <f>'Production Timings'!$D$6</f>
        <v>0.37773749999999989</v>
      </c>
      <c r="V159" s="412">
        <f>'Production Timings'!$D$10</f>
        <v>0.11991666666666663</v>
      </c>
      <c r="W159" s="14"/>
      <c r="X159" s="416">
        <f t="shared" si="76"/>
        <v>0</v>
      </c>
      <c r="Y159" s="416">
        <f t="shared" si="77"/>
        <v>0</v>
      </c>
      <c r="Z159" s="416">
        <f t="shared" si="75"/>
        <v>0</v>
      </c>
      <c r="AA159" s="154">
        <f t="shared" si="54"/>
        <v>18.656035416666658</v>
      </c>
      <c r="AB159" s="501">
        <v>1.25</v>
      </c>
      <c r="AC159" s="435">
        <v>1.5</v>
      </c>
      <c r="AD159" s="436">
        <v>1.75</v>
      </c>
      <c r="AE159" s="502">
        <f t="shared" si="59"/>
        <v>23.320044270833321</v>
      </c>
      <c r="AF159" s="437">
        <f t="shared" si="55"/>
        <v>27.984053124999988</v>
      </c>
      <c r="AG159" s="438">
        <f t="shared" si="56"/>
        <v>32.648061979166648</v>
      </c>
    </row>
    <row r="160" spans="2:33" x14ac:dyDescent="0.3">
      <c r="B160" s="14">
        <v>72</v>
      </c>
      <c r="C160" s="527">
        <v>1</v>
      </c>
      <c r="D160" s="149">
        <v>35000</v>
      </c>
      <c r="E160" s="165">
        <f>B160/C160</f>
        <v>72</v>
      </c>
      <c r="F160" s="165">
        <f>ROUNDUP(E160,0)</f>
        <v>72</v>
      </c>
      <c r="G160" s="529">
        <v>750</v>
      </c>
      <c r="H160" s="165">
        <f>D160/G160</f>
        <v>46.666666666666664</v>
      </c>
      <c r="I160" s="149">
        <v>10</v>
      </c>
      <c r="J160" s="14">
        <f>B160*0.5</f>
        <v>36</v>
      </c>
      <c r="K160" s="149">
        <v>5</v>
      </c>
      <c r="L160" s="14">
        <f>(K160*0.167)*F160</f>
        <v>60.120000000000005</v>
      </c>
      <c r="M160" s="149">
        <v>5</v>
      </c>
      <c r="N160" s="149">
        <f>(M160*E160)*0.083</f>
        <v>29.880000000000003</v>
      </c>
      <c r="O160" s="14">
        <f>(0.5*C160)*F160</f>
        <v>36</v>
      </c>
      <c r="P160" s="166">
        <f>(H160*F160)+(I160+J160+L160+N160+O160)</f>
        <v>3532</v>
      </c>
      <c r="Q160" s="166">
        <f>P160/60</f>
        <v>58.866666666666667</v>
      </c>
      <c r="R160" s="542">
        <f>'Costs per Hr-Mn-Sc'!$F$8</f>
        <v>0.3597499999999999</v>
      </c>
      <c r="S160" s="417">
        <f>(R160*P160)/B160</f>
        <v>17.647736111111108</v>
      </c>
      <c r="T160" s="137">
        <f>'Production Timings'!$D$12</f>
        <v>0.48566249999999983</v>
      </c>
      <c r="U160" s="138">
        <f>'Production Timings'!$D$6</f>
        <v>0.37773749999999989</v>
      </c>
      <c r="V160" s="412">
        <f>'Production Timings'!$D$10</f>
        <v>0.11991666666666663</v>
      </c>
      <c r="W160" s="14"/>
      <c r="X160" s="416">
        <f t="shared" si="76"/>
        <v>0</v>
      </c>
      <c r="Y160" s="416">
        <f t="shared" si="77"/>
        <v>0</v>
      </c>
      <c r="Z160" s="416">
        <f t="shared" si="75"/>
        <v>0</v>
      </c>
      <c r="AA160" s="154">
        <f>SUM(S160:V160)+Y160</f>
        <v>18.631052777777771</v>
      </c>
      <c r="AB160" s="501">
        <v>1.25</v>
      </c>
      <c r="AC160" s="435">
        <v>1.5</v>
      </c>
      <c r="AD160" s="436">
        <v>1.75</v>
      </c>
      <c r="AE160" s="502">
        <f t="shared" si="59"/>
        <v>23.288815972222213</v>
      </c>
      <c r="AF160" s="437">
        <f t="shared" si="55"/>
        <v>27.946579166666659</v>
      </c>
      <c r="AG160" s="438">
        <f t="shared" si="56"/>
        <v>32.604342361111101</v>
      </c>
    </row>
    <row r="161" spans="2:33" x14ac:dyDescent="0.3">
      <c r="B161" s="14">
        <v>144</v>
      </c>
      <c r="C161" s="527">
        <v>1</v>
      </c>
      <c r="D161" s="149">
        <v>35000</v>
      </c>
      <c r="E161" s="165">
        <f t="shared" si="44"/>
        <v>144</v>
      </c>
      <c r="F161" s="165">
        <f t="shared" si="45"/>
        <v>144</v>
      </c>
      <c r="G161" s="529">
        <v>750</v>
      </c>
      <c r="H161" s="165">
        <f t="shared" si="46"/>
        <v>46.666666666666664</v>
      </c>
      <c r="I161" s="149">
        <v>10</v>
      </c>
      <c r="J161" s="14">
        <f t="shared" si="47"/>
        <v>72</v>
      </c>
      <c r="K161" s="149">
        <v>5</v>
      </c>
      <c r="L161" s="14">
        <f t="shared" si="48"/>
        <v>120.24000000000001</v>
      </c>
      <c r="M161" s="149">
        <v>5</v>
      </c>
      <c r="N161" s="149">
        <f t="shared" si="49"/>
        <v>59.760000000000005</v>
      </c>
      <c r="O161" s="14">
        <f t="shared" si="50"/>
        <v>72</v>
      </c>
      <c r="P161" s="166">
        <f t="shared" si="51"/>
        <v>7054</v>
      </c>
      <c r="Q161" s="166">
        <f t="shared" si="52"/>
        <v>117.56666666666666</v>
      </c>
      <c r="R161" s="542">
        <f>'Costs per Hr-Mn-Sc'!$F$8</f>
        <v>0.3597499999999999</v>
      </c>
      <c r="S161" s="417">
        <f t="shared" si="37"/>
        <v>17.622753472222215</v>
      </c>
      <c r="T161" s="137">
        <f>'Production Timings'!$D$12</f>
        <v>0.48566249999999983</v>
      </c>
      <c r="U161" s="138">
        <f>'Production Timings'!$D$6</f>
        <v>0.37773749999999989</v>
      </c>
      <c r="V161" s="412">
        <f>'Production Timings'!$D$10</f>
        <v>0.11991666666666663</v>
      </c>
      <c r="W161" s="14"/>
      <c r="X161" s="416">
        <f t="shared" si="76"/>
        <v>0</v>
      </c>
      <c r="Y161" s="416">
        <f t="shared" si="77"/>
        <v>0</v>
      </c>
      <c r="Z161" s="416">
        <f t="shared" si="75"/>
        <v>0</v>
      </c>
      <c r="AA161" s="154">
        <f t="shared" si="54"/>
        <v>18.606070138888878</v>
      </c>
      <c r="AB161" s="501">
        <v>1.25</v>
      </c>
      <c r="AC161" s="435">
        <v>1.5</v>
      </c>
      <c r="AD161" s="436">
        <v>1.75</v>
      </c>
      <c r="AE161" s="502">
        <f t="shared" si="59"/>
        <v>23.257587673611098</v>
      </c>
      <c r="AF161" s="437">
        <f t="shared" si="55"/>
        <v>27.909105208333315</v>
      </c>
      <c r="AG161" s="438">
        <f t="shared" si="56"/>
        <v>32.560622743055539</v>
      </c>
    </row>
    <row r="162" spans="2:33" x14ac:dyDescent="0.3">
      <c r="B162" s="14">
        <v>288</v>
      </c>
      <c r="C162" s="527">
        <v>1</v>
      </c>
      <c r="D162" s="149">
        <v>35000</v>
      </c>
      <c r="E162" s="165">
        <f>B162/C162</f>
        <v>288</v>
      </c>
      <c r="F162" s="165">
        <f>ROUNDUP(E162,0)</f>
        <v>288</v>
      </c>
      <c r="G162" s="529">
        <v>750</v>
      </c>
      <c r="H162" s="165">
        <f>D162/G162</f>
        <v>46.666666666666664</v>
      </c>
      <c r="I162" s="149">
        <v>10</v>
      </c>
      <c r="J162" s="14">
        <f>B162*0.5</f>
        <v>144</v>
      </c>
      <c r="K162" s="149">
        <v>5</v>
      </c>
      <c r="L162" s="14">
        <f>(K162*0.167)*F162</f>
        <v>240.48000000000002</v>
      </c>
      <c r="M162" s="149">
        <v>5</v>
      </c>
      <c r="N162" s="149">
        <f>(M162*E162)*0.083</f>
        <v>119.52000000000001</v>
      </c>
      <c r="O162" s="14">
        <f>(0.5*C162)*F162</f>
        <v>144</v>
      </c>
      <c r="P162" s="166">
        <f>(H162*F162)+(I162+J162+L162+N162+O162)</f>
        <v>14098</v>
      </c>
      <c r="Q162" s="166">
        <f>P162/60</f>
        <v>234.96666666666667</v>
      </c>
      <c r="R162" s="542">
        <f>'Costs per Hr-Mn-Sc'!$F$8</f>
        <v>0.3597499999999999</v>
      </c>
      <c r="S162" s="417">
        <f>(R162*P162)/B162</f>
        <v>17.610262152777771</v>
      </c>
      <c r="T162" s="137">
        <f>'Production Timings'!$D$12</f>
        <v>0.48566249999999983</v>
      </c>
      <c r="U162" s="138">
        <f>'Production Timings'!$D$6</f>
        <v>0.37773749999999989</v>
      </c>
      <c r="V162" s="412">
        <f>'Production Timings'!$D$10</f>
        <v>0.11991666666666663</v>
      </c>
      <c r="W162" s="14"/>
      <c r="X162" s="416">
        <f t="shared" si="76"/>
        <v>0</v>
      </c>
      <c r="Y162" s="416">
        <f t="shared" si="77"/>
        <v>0</v>
      </c>
      <c r="Z162" s="416">
        <f t="shared" si="75"/>
        <v>0</v>
      </c>
      <c r="AA162" s="154">
        <f>SUM(S162:V162)+Y162</f>
        <v>18.593578819444435</v>
      </c>
      <c r="AB162" s="501">
        <v>1.25</v>
      </c>
      <c r="AC162" s="435">
        <v>1.5</v>
      </c>
      <c r="AD162" s="436">
        <v>1.75</v>
      </c>
      <c r="AE162" s="502">
        <f>AA162*AB162</f>
        <v>23.241973524305543</v>
      </c>
      <c r="AF162" s="437">
        <f>AA162*AC162</f>
        <v>27.890368229166654</v>
      </c>
      <c r="AG162" s="438">
        <f>AA162*AD162</f>
        <v>32.538762934027758</v>
      </c>
    </row>
    <row r="163" spans="2:33" x14ac:dyDescent="0.3">
      <c r="B163" s="422">
        <v>1</v>
      </c>
      <c r="C163" s="525">
        <v>1</v>
      </c>
      <c r="D163" s="422">
        <v>40000</v>
      </c>
      <c r="E163" s="424">
        <f t="shared" si="44"/>
        <v>1</v>
      </c>
      <c r="F163" s="424">
        <f t="shared" si="45"/>
        <v>1</v>
      </c>
      <c r="G163" s="528">
        <v>750</v>
      </c>
      <c r="H163" s="424">
        <f t="shared" si="46"/>
        <v>53.333333333333336</v>
      </c>
      <c r="I163" s="422">
        <v>10</v>
      </c>
      <c r="J163" s="422">
        <f t="shared" si="47"/>
        <v>0.5</v>
      </c>
      <c r="K163" s="422">
        <v>5</v>
      </c>
      <c r="L163" s="422">
        <f t="shared" si="48"/>
        <v>0.83500000000000008</v>
      </c>
      <c r="M163" s="422">
        <v>5</v>
      </c>
      <c r="N163" s="422">
        <f t="shared" si="49"/>
        <v>0.41500000000000004</v>
      </c>
      <c r="O163" s="422">
        <f t="shared" si="50"/>
        <v>0.5</v>
      </c>
      <c r="P163" s="426">
        <f t="shared" si="51"/>
        <v>65.583333333333343</v>
      </c>
      <c r="Q163" s="426">
        <f t="shared" si="52"/>
        <v>1.0930555555555557</v>
      </c>
      <c r="R163" s="544">
        <f>'Costs per Hr-Mn-Sc'!$F$8</f>
        <v>0.3597499999999999</v>
      </c>
      <c r="S163" s="427">
        <f t="shared" si="37"/>
        <v>23.593604166666665</v>
      </c>
      <c r="T163" s="428">
        <f>'Production Timings'!$D$12</f>
        <v>0.48566249999999983</v>
      </c>
      <c r="U163" s="429">
        <f>'Production Timings'!$D$6</f>
        <v>0.37773749999999989</v>
      </c>
      <c r="V163" s="422">
        <f>'Production Timings'!$D$10</f>
        <v>0.11991666666666663</v>
      </c>
      <c r="W163" s="422"/>
      <c r="X163" s="422">
        <f>(X$4*W163)</f>
        <v>0</v>
      </c>
      <c r="Y163" s="422">
        <f>(Y$4*W163)</f>
        <v>0</v>
      </c>
      <c r="Z163" s="422">
        <f>W163*X163+Y163</f>
        <v>0</v>
      </c>
      <c r="AA163" s="430">
        <f t="shared" si="54"/>
        <v>24.576920833333329</v>
      </c>
      <c r="AB163" s="431">
        <v>1.25</v>
      </c>
      <c r="AC163" s="431">
        <v>1.5</v>
      </c>
      <c r="AD163" s="432">
        <v>1.75</v>
      </c>
      <c r="AE163" s="433">
        <f t="shared" si="59"/>
        <v>30.721151041666662</v>
      </c>
      <c r="AF163" s="434">
        <f t="shared" si="55"/>
        <v>36.865381249999992</v>
      </c>
      <c r="AG163" s="434">
        <f t="shared" si="56"/>
        <v>43.009611458333325</v>
      </c>
    </row>
    <row r="164" spans="2:33" x14ac:dyDescent="0.3">
      <c r="B164" s="416">
        <v>2</v>
      </c>
      <c r="C164" s="526">
        <v>1</v>
      </c>
      <c r="D164" s="149">
        <v>40000</v>
      </c>
      <c r="E164" s="165">
        <f>B164/C164</f>
        <v>2</v>
      </c>
      <c r="F164" s="165">
        <f>ROUNDUP(E164,0)</f>
        <v>2</v>
      </c>
      <c r="G164" s="529">
        <v>750</v>
      </c>
      <c r="H164" s="165">
        <f>D164/G164</f>
        <v>53.333333333333336</v>
      </c>
      <c r="I164" s="149">
        <v>10</v>
      </c>
      <c r="J164" s="14">
        <f>B164*0.5</f>
        <v>1</v>
      </c>
      <c r="K164" s="149">
        <v>5</v>
      </c>
      <c r="L164" s="14">
        <f>(K164*0.167)*F164</f>
        <v>1.6700000000000002</v>
      </c>
      <c r="M164" s="149">
        <v>5</v>
      </c>
      <c r="N164" s="149">
        <f>(M164*E164)*0.083</f>
        <v>0.83000000000000007</v>
      </c>
      <c r="O164" s="14">
        <f>(0.5*C164)*F164</f>
        <v>1</v>
      </c>
      <c r="P164" s="166">
        <f>(H164*F164)+(I164+J164+L164+N164+O164)</f>
        <v>121.16666666666667</v>
      </c>
      <c r="Q164" s="166">
        <f>P164/60</f>
        <v>2.0194444444444444</v>
      </c>
      <c r="R164" s="542">
        <f>'Costs per Hr-Mn-Sc'!$F$8</f>
        <v>0.3597499999999999</v>
      </c>
      <c r="S164" s="417">
        <f>(R164*P164)/B164</f>
        <v>21.79485416666666</v>
      </c>
      <c r="T164" s="137">
        <f>'Production Timings'!$D$12</f>
        <v>0.48566249999999983</v>
      </c>
      <c r="U164" s="138">
        <f>'Production Timings'!$D$6</f>
        <v>0.37773749999999989</v>
      </c>
      <c r="V164" s="412">
        <f>'Production Timings'!$D$10</f>
        <v>0.11991666666666663</v>
      </c>
      <c r="W164" s="14"/>
      <c r="X164" s="416">
        <f>(X$4*W164)</f>
        <v>0</v>
      </c>
      <c r="Y164" s="416">
        <f>(Y$4*W164)</f>
        <v>0</v>
      </c>
      <c r="Z164" s="416">
        <f>W164*X164+Y164</f>
        <v>0</v>
      </c>
      <c r="AA164" s="154">
        <f>SUM(S164:V164)+Y164</f>
        <v>22.778170833333323</v>
      </c>
      <c r="AB164" s="501">
        <v>1.25</v>
      </c>
      <c r="AC164" s="435">
        <v>1.5</v>
      </c>
      <c r="AD164" s="436">
        <v>1.75</v>
      </c>
      <c r="AE164" s="502">
        <f>AA164*AB164</f>
        <v>28.472713541666653</v>
      </c>
      <c r="AF164" s="437">
        <f>AA164*AC164</f>
        <v>34.167256249999987</v>
      </c>
      <c r="AG164" s="438">
        <f>AA164*AD164</f>
        <v>39.861798958333317</v>
      </c>
    </row>
    <row r="165" spans="2:33" x14ac:dyDescent="0.3">
      <c r="B165" s="149">
        <v>6</v>
      </c>
      <c r="C165" s="527">
        <v>1</v>
      </c>
      <c r="D165" s="149">
        <v>40000</v>
      </c>
      <c r="E165" s="165">
        <f t="shared" si="44"/>
        <v>6</v>
      </c>
      <c r="F165" s="165">
        <f t="shared" si="45"/>
        <v>6</v>
      </c>
      <c r="G165" s="529">
        <v>750</v>
      </c>
      <c r="H165" s="165">
        <f t="shared" si="46"/>
        <v>53.333333333333336</v>
      </c>
      <c r="I165" s="149">
        <v>10</v>
      </c>
      <c r="J165" s="14">
        <f t="shared" si="47"/>
        <v>3</v>
      </c>
      <c r="K165" s="149">
        <v>5</v>
      </c>
      <c r="L165" s="14">
        <f t="shared" si="48"/>
        <v>5.0100000000000007</v>
      </c>
      <c r="M165" s="149">
        <v>5</v>
      </c>
      <c r="N165" s="149">
        <f t="shared" si="49"/>
        <v>2.4900000000000002</v>
      </c>
      <c r="O165" s="14">
        <f t="shared" si="50"/>
        <v>3</v>
      </c>
      <c r="P165" s="166">
        <f t="shared" si="51"/>
        <v>343.5</v>
      </c>
      <c r="Q165" s="166">
        <f t="shared" si="52"/>
        <v>5.7249999999999996</v>
      </c>
      <c r="R165" s="542">
        <f>'Costs per Hr-Mn-Sc'!$F$8</f>
        <v>0.3597499999999999</v>
      </c>
      <c r="S165" s="417">
        <f t="shared" si="37"/>
        <v>20.595687499999993</v>
      </c>
      <c r="T165" s="137">
        <f>'Production Timings'!$D$12</f>
        <v>0.48566249999999983</v>
      </c>
      <c r="U165" s="138">
        <f>'Production Timings'!$D$6</f>
        <v>0.37773749999999989</v>
      </c>
      <c r="V165" s="412">
        <f>'Production Timings'!$D$10</f>
        <v>0.11991666666666663</v>
      </c>
      <c r="W165" s="14"/>
      <c r="X165" s="416">
        <f>(X$4*W165)</f>
        <v>0</v>
      </c>
      <c r="Y165" s="416">
        <f>(Y$4*W165)</f>
        <v>0</v>
      </c>
      <c r="Z165" s="416">
        <f t="shared" ref="Z165:Z171" si="78">W165*X165+Y165</f>
        <v>0</v>
      </c>
      <c r="AA165" s="154">
        <f t="shared" si="54"/>
        <v>21.579004166666657</v>
      </c>
      <c r="AB165" s="501">
        <v>1.25</v>
      </c>
      <c r="AC165" s="435">
        <v>1.5</v>
      </c>
      <c r="AD165" s="436">
        <v>1.75</v>
      </c>
      <c r="AE165" s="502">
        <f t="shared" si="59"/>
        <v>26.973755208333323</v>
      </c>
      <c r="AF165" s="437">
        <f t="shared" si="55"/>
        <v>32.368506249999982</v>
      </c>
      <c r="AG165" s="438">
        <f t="shared" si="56"/>
        <v>37.763257291666648</v>
      </c>
    </row>
    <row r="166" spans="2:33" x14ac:dyDescent="0.3">
      <c r="B166" s="149">
        <v>12</v>
      </c>
      <c r="C166" s="527">
        <v>1</v>
      </c>
      <c r="D166" s="149">
        <v>40000</v>
      </c>
      <c r="E166" s="165">
        <f t="shared" si="44"/>
        <v>12</v>
      </c>
      <c r="F166" s="165">
        <f t="shared" si="45"/>
        <v>12</v>
      </c>
      <c r="G166" s="529">
        <v>750</v>
      </c>
      <c r="H166" s="165">
        <f t="shared" si="46"/>
        <v>53.333333333333336</v>
      </c>
      <c r="I166" s="149">
        <v>10</v>
      </c>
      <c r="J166" s="14">
        <f t="shared" si="47"/>
        <v>6</v>
      </c>
      <c r="K166" s="149">
        <v>5</v>
      </c>
      <c r="L166" s="14">
        <f t="shared" si="48"/>
        <v>10.020000000000001</v>
      </c>
      <c r="M166" s="149">
        <v>5</v>
      </c>
      <c r="N166" s="149">
        <f t="shared" si="49"/>
        <v>4.9800000000000004</v>
      </c>
      <c r="O166" s="14">
        <f t="shared" si="50"/>
        <v>6</v>
      </c>
      <c r="P166" s="166">
        <f t="shared" si="51"/>
        <v>677</v>
      </c>
      <c r="Q166" s="166">
        <f t="shared" si="52"/>
        <v>11.283333333333333</v>
      </c>
      <c r="R166" s="542">
        <f>'Costs per Hr-Mn-Sc'!$F$8</f>
        <v>0.3597499999999999</v>
      </c>
      <c r="S166" s="417">
        <f t="shared" ref="S166:S251" si="79">(R166*P166)/B166</f>
        <v>20.295895833333329</v>
      </c>
      <c r="T166" s="137">
        <f>'Production Timings'!$D$12</f>
        <v>0.48566249999999983</v>
      </c>
      <c r="U166" s="138">
        <f>'Production Timings'!$D$6</f>
        <v>0.37773749999999989</v>
      </c>
      <c r="V166" s="412">
        <f>'Production Timings'!$D$10</f>
        <v>0.11991666666666663</v>
      </c>
      <c r="W166" s="14"/>
      <c r="X166" s="416">
        <f t="shared" ref="X166:X171" si="80">(X$4*W166)</f>
        <v>0</v>
      </c>
      <c r="Y166" s="416">
        <f t="shared" ref="Y166:Y171" si="81">(Y$4*W166)</f>
        <v>0</v>
      </c>
      <c r="Z166" s="416">
        <f t="shared" si="78"/>
        <v>0</v>
      </c>
      <c r="AA166" s="154">
        <f t="shared" si="54"/>
        <v>21.279212499999993</v>
      </c>
      <c r="AB166" s="501">
        <v>1.25</v>
      </c>
      <c r="AC166" s="435">
        <v>1.5</v>
      </c>
      <c r="AD166" s="436">
        <v>1.75</v>
      </c>
      <c r="AE166" s="502">
        <f t="shared" si="59"/>
        <v>26.599015624999993</v>
      </c>
      <c r="AF166" s="437">
        <f t="shared" si="55"/>
        <v>31.918818749999989</v>
      </c>
      <c r="AG166" s="438">
        <f t="shared" si="56"/>
        <v>37.238621874999986</v>
      </c>
    </row>
    <row r="167" spans="2:33" x14ac:dyDescent="0.3">
      <c r="B167" s="149">
        <v>24</v>
      </c>
      <c r="C167" s="527">
        <v>1</v>
      </c>
      <c r="D167" s="149">
        <v>40000</v>
      </c>
      <c r="E167" s="165">
        <f t="shared" si="44"/>
        <v>24</v>
      </c>
      <c r="F167" s="165">
        <f t="shared" si="45"/>
        <v>24</v>
      </c>
      <c r="G167" s="529">
        <v>750</v>
      </c>
      <c r="H167" s="165">
        <f t="shared" si="46"/>
        <v>53.333333333333336</v>
      </c>
      <c r="I167" s="149">
        <v>10</v>
      </c>
      <c r="J167" s="14">
        <f t="shared" si="47"/>
        <v>12</v>
      </c>
      <c r="K167" s="149">
        <v>5</v>
      </c>
      <c r="L167" s="14">
        <f t="shared" si="48"/>
        <v>20.040000000000003</v>
      </c>
      <c r="M167" s="149">
        <v>5</v>
      </c>
      <c r="N167" s="149">
        <f t="shared" si="49"/>
        <v>9.9600000000000009</v>
      </c>
      <c r="O167" s="14">
        <f t="shared" si="50"/>
        <v>12</v>
      </c>
      <c r="P167" s="166">
        <f t="shared" si="51"/>
        <v>1344</v>
      </c>
      <c r="Q167" s="166">
        <f t="shared" si="52"/>
        <v>22.4</v>
      </c>
      <c r="R167" s="542">
        <f>'Costs per Hr-Mn-Sc'!$F$8</f>
        <v>0.3597499999999999</v>
      </c>
      <c r="S167" s="417">
        <f t="shared" si="79"/>
        <v>20.145999999999994</v>
      </c>
      <c r="T167" s="137">
        <f>'Production Timings'!$D$12</f>
        <v>0.48566249999999983</v>
      </c>
      <c r="U167" s="138">
        <f>'Production Timings'!$D$6</f>
        <v>0.37773749999999989</v>
      </c>
      <c r="V167" s="412">
        <f>'Production Timings'!$D$10</f>
        <v>0.11991666666666663</v>
      </c>
      <c r="W167" s="14"/>
      <c r="X167" s="416">
        <f t="shared" si="80"/>
        <v>0</v>
      </c>
      <c r="Y167" s="416">
        <f t="shared" si="81"/>
        <v>0</v>
      </c>
      <c r="Z167" s="416">
        <f t="shared" si="78"/>
        <v>0</v>
      </c>
      <c r="AA167" s="154">
        <f t="shared" si="54"/>
        <v>21.129316666666657</v>
      </c>
      <c r="AB167" s="501">
        <v>1.25</v>
      </c>
      <c r="AC167" s="435">
        <v>1.5</v>
      </c>
      <c r="AD167" s="436">
        <v>1.75</v>
      </c>
      <c r="AE167" s="502">
        <f t="shared" si="59"/>
        <v>26.411645833333321</v>
      </c>
      <c r="AF167" s="437">
        <f t="shared" si="55"/>
        <v>31.693974999999988</v>
      </c>
      <c r="AG167" s="438">
        <f t="shared" si="56"/>
        <v>36.976304166666651</v>
      </c>
    </row>
    <row r="168" spans="2:33" x14ac:dyDescent="0.3">
      <c r="B168" s="149">
        <v>48</v>
      </c>
      <c r="C168" s="527">
        <v>1</v>
      </c>
      <c r="D168" s="149">
        <v>40000</v>
      </c>
      <c r="E168" s="165">
        <f t="shared" si="44"/>
        <v>48</v>
      </c>
      <c r="F168" s="165">
        <f t="shared" si="45"/>
        <v>48</v>
      </c>
      <c r="G168" s="529">
        <v>750</v>
      </c>
      <c r="H168" s="165">
        <f t="shared" si="46"/>
        <v>53.333333333333336</v>
      </c>
      <c r="I168" s="149">
        <v>10</v>
      </c>
      <c r="J168" s="14">
        <f t="shared" si="47"/>
        <v>24</v>
      </c>
      <c r="K168" s="149">
        <v>5</v>
      </c>
      <c r="L168" s="14">
        <f t="shared" si="48"/>
        <v>40.080000000000005</v>
      </c>
      <c r="M168" s="149">
        <v>5</v>
      </c>
      <c r="N168" s="149">
        <f t="shared" si="49"/>
        <v>19.920000000000002</v>
      </c>
      <c r="O168" s="14">
        <f t="shared" si="50"/>
        <v>24</v>
      </c>
      <c r="P168" s="166">
        <f t="shared" si="51"/>
        <v>2678</v>
      </c>
      <c r="Q168" s="166">
        <f t="shared" si="52"/>
        <v>44.633333333333333</v>
      </c>
      <c r="R168" s="542">
        <f>'Costs per Hr-Mn-Sc'!$F$8</f>
        <v>0.3597499999999999</v>
      </c>
      <c r="S168" s="417">
        <f t="shared" si="79"/>
        <v>20.071052083333328</v>
      </c>
      <c r="T168" s="137">
        <f>'Production Timings'!$D$12</f>
        <v>0.48566249999999983</v>
      </c>
      <c r="U168" s="138">
        <f>'Production Timings'!$D$6</f>
        <v>0.37773749999999989</v>
      </c>
      <c r="V168" s="412">
        <f>'Production Timings'!$D$10</f>
        <v>0.11991666666666663</v>
      </c>
      <c r="W168" s="14"/>
      <c r="X168" s="416">
        <f t="shared" si="80"/>
        <v>0</v>
      </c>
      <c r="Y168" s="416">
        <f t="shared" si="81"/>
        <v>0</v>
      </c>
      <c r="Z168" s="416">
        <f t="shared" si="78"/>
        <v>0</v>
      </c>
      <c r="AA168" s="154">
        <f t="shared" si="54"/>
        <v>21.054368749999991</v>
      </c>
      <c r="AB168" s="501">
        <v>1.25</v>
      </c>
      <c r="AC168" s="435">
        <v>1.5</v>
      </c>
      <c r="AD168" s="436">
        <v>1.75</v>
      </c>
      <c r="AE168" s="502">
        <f t="shared" si="59"/>
        <v>26.31796093749999</v>
      </c>
      <c r="AF168" s="437">
        <f t="shared" si="55"/>
        <v>31.581553124999985</v>
      </c>
      <c r="AG168" s="438">
        <f t="shared" si="56"/>
        <v>36.845145312499987</v>
      </c>
    </row>
    <row r="169" spans="2:33" x14ac:dyDescent="0.3">
      <c r="B169" s="14">
        <v>72</v>
      </c>
      <c r="C169" s="527">
        <v>1</v>
      </c>
      <c r="D169" s="149">
        <v>40000</v>
      </c>
      <c r="E169" s="165">
        <f>B169/C169</f>
        <v>72</v>
      </c>
      <c r="F169" s="165">
        <f>ROUNDUP(E169,0)</f>
        <v>72</v>
      </c>
      <c r="G169" s="529">
        <v>750</v>
      </c>
      <c r="H169" s="165">
        <f>D169/G169</f>
        <v>53.333333333333336</v>
      </c>
      <c r="I169" s="149">
        <v>10</v>
      </c>
      <c r="J169" s="14">
        <f>B169*0.5</f>
        <v>36</v>
      </c>
      <c r="K169" s="149">
        <v>5</v>
      </c>
      <c r="L169" s="14">
        <f>(K169*0.167)*F169</f>
        <v>60.120000000000005</v>
      </c>
      <c r="M169" s="149">
        <v>5</v>
      </c>
      <c r="N169" s="149">
        <f>(M169*E169)*0.083</f>
        <v>29.880000000000003</v>
      </c>
      <c r="O169" s="14">
        <f>(0.5*C169)*F169</f>
        <v>36</v>
      </c>
      <c r="P169" s="166">
        <f>(H169*F169)+(I169+J169+L169+N169+O169)</f>
        <v>4012</v>
      </c>
      <c r="Q169" s="166">
        <f>P169/60</f>
        <v>66.86666666666666</v>
      </c>
      <c r="R169" s="542">
        <f>'Costs per Hr-Mn-Sc'!$F$8</f>
        <v>0.3597499999999999</v>
      </c>
      <c r="S169" s="417">
        <f>(R169*P169)/B169</f>
        <v>20.046069444444438</v>
      </c>
      <c r="T169" s="137">
        <f>'Production Timings'!$D$12</f>
        <v>0.48566249999999983</v>
      </c>
      <c r="U169" s="138">
        <f>'Production Timings'!$D$6</f>
        <v>0.37773749999999989</v>
      </c>
      <c r="V169" s="412">
        <f>'Production Timings'!$D$10</f>
        <v>0.11991666666666663</v>
      </c>
      <c r="W169" s="14"/>
      <c r="X169" s="416">
        <f t="shared" si="80"/>
        <v>0</v>
      </c>
      <c r="Y169" s="416">
        <f t="shared" si="81"/>
        <v>0</v>
      </c>
      <c r="Z169" s="416">
        <f t="shared" si="78"/>
        <v>0</v>
      </c>
      <c r="AA169" s="154">
        <f>SUM(S169:V169)+Y169</f>
        <v>21.029386111111101</v>
      </c>
      <c r="AB169" s="501">
        <v>1.25</v>
      </c>
      <c r="AC169" s="435">
        <v>1.5</v>
      </c>
      <c r="AD169" s="436">
        <v>1.75</v>
      </c>
      <c r="AE169" s="502">
        <f t="shared" si="59"/>
        <v>26.286732638888878</v>
      </c>
      <c r="AF169" s="437">
        <f t="shared" si="55"/>
        <v>31.544079166666652</v>
      </c>
      <c r="AG169" s="438">
        <f t="shared" si="56"/>
        <v>36.801425694444426</v>
      </c>
    </row>
    <row r="170" spans="2:33" x14ac:dyDescent="0.3">
      <c r="B170" s="14">
        <v>144</v>
      </c>
      <c r="C170" s="527">
        <v>1</v>
      </c>
      <c r="D170" s="149">
        <v>40000</v>
      </c>
      <c r="E170" s="165">
        <f t="shared" si="44"/>
        <v>144</v>
      </c>
      <c r="F170" s="165">
        <f t="shared" si="45"/>
        <v>144</v>
      </c>
      <c r="G170" s="529">
        <v>750</v>
      </c>
      <c r="H170" s="165">
        <f t="shared" si="46"/>
        <v>53.333333333333336</v>
      </c>
      <c r="I170" s="149">
        <v>10</v>
      </c>
      <c r="J170" s="14">
        <f t="shared" si="47"/>
        <v>72</v>
      </c>
      <c r="K170" s="149">
        <v>5</v>
      </c>
      <c r="L170" s="14">
        <f t="shared" si="48"/>
        <v>120.24000000000001</v>
      </c>
      <c r="M170" s="149">
        <v>5</v>
      </c>
      <c r="N170" s="149">
        <f t="shared" si="49"/>
        <v>59.760000000000005</v>
      </c>
      <c r="O170" s="14">
        <f t="shared" si="50"/>
        <v>72</v>
      </c>
      <c r="P170" s="166">
        <f t="shared" si="51"/>
        <v>8014</v>
      </c>
      <c r="Q170" s="166">
        <f t="shared" si="52"/>
        <v>133.56666666666666</v>
      </c>
      <c r="R170" s="542">
        <f>'Costs per Hr-Mn-Sc'!$F$8</f>
        <v>0.3597499999999999</v>
      </c>
      <c r="S170" s="417">
        <f t="shared" si="79"/>
        <v>20.021086805555552</v>
      </c>
      <c r="T170" s="137">
        <f>'Production Timings'!$D$12</f>
        <v>0.48566249999999983</v>
      </c>
      <c r="U170" s="138">
        <f>'Production Timings'!$D$6</f>
        <v>0.37773749999999989</v>
      </c>
      <c r="V170" s="412">
        <f>'Production Timings'!$D$10</f>
        <v>0.11991666666666663</v>
      </c>
      <c r="W170" s="14"/>
      <c r="X170" s="416">
        <f t="shared" si="80"/>
        <v>0</v>
      </c>
      <c r="Y170" s="416">
        <f t="shared" si="81"/>
        <v>0</v>
      </c>
      <c r="Z170" s="416">
        <f t="shared" si="78"/>
        <v>0</v>
      </c>
      <c r="AA170" s="154">
        <f t="shared" si="54"/>
        <v>21.004403472222215</v>
      </c>
      <c r="AB170" s="501">
        <v>1.25</v>
      </c>
      <c r="AC170" s="435">
        <v>1.5</v>
      </c>
      <c r="AD170" s="436">
        <v>1.75</v>
      </c>
      <c r="AE170" s="502">
        <f t="shared" si="59"/>
        <v>26.255504340277767</v>
      </c>
      <c r="AF170" s="437">
        <f t="shared" si="55"/>
        <v>31.506605208333323</v>
      </c>
      <c r="AG170" s="438">
        <f t="shared" si="56"/>
        <v>36.757706076388878</v>
      </c>
    </row>
    <row r="171" spans="2:33" x14ac:dyDescent="0.3">
      <c r="B171" s="14">
        <v>288</v>
      </c>
      <c r="C171" s="527">
        <v>1</v>
      </c>
      <c r="D171" s="149">
        <v>40000</v>
      </c>
      <c r="E171" s="165">
        <f>B171/C171</f>
        <v>288</v>
      </c>
      <c r="F171" s="165">
        <f>ROUNDUP(E171,0)</f>
        <v>288</v>
      </c>
      <c r="G171" s="529">
        <v>750</v>
      </c>
      <c r="H171" s="165">
        <f>D171/G171</f>
        <v>53.333333333333336</v>
      </c>
      <c r="I171" s="149">
        <v>10</v>
      </c>
      <c r="J171" s="14">
        <f>B171*0.5</f>
        <v>144</v>
      </c>
      <c r="K171" s="149">
        <v>5</v>
      </c>
      <c r="L171" s="14">
        <f>(K171*0.167)*F171</f>
        <v>240.48000000000002</v>
      </c>
      <c r="M171" s="149">
        <v>5</v>
      </c>
      <c r="N171" s="149">
        <f>(M171*E171)*0.083</f>
        <v>119.52000000000001</v>
      </c>
      <c r="O171" s="14">
        <f>(0.5*C171)*F171</f>
        <v>144</v>
      </c>
      <c r="P171" s="166">
        <f>(H171*F171)+(I171+J171+L171+N171+O171)</f>
        <v>16018</v>
      </c>
      <c r="Q171" s="166">
        <f>P171/60</f>
        <v>266.96666666666664</v>
      </c>
      <c r="R171" s="542">
        <f>'Costs per Hr-Mn-Sc'!$F$8</f>
        <v>0.3597499999999999</v>
      </c>
      <c r="S171" s="417">
        <f>(R171*P171)/B171</f>
        <v>20.008595486111105</v>
      </c>
      <c r="T171" s="137">
        <f>'Production Timings'!$D$12</f>
        <v>0.48566249999999983</v>
      </c>
      <c r="U171" s="138">
        <f>'Production Timings'!$D$6</f>
        <v>0.37773749999999989</v>
      </c>
      <c r="V171" s="412">
        <f>'Production Timings'!$D$10</f>
        <v>0.11991666666666663</v>
      </c>
      <c r="W171" s="14"/>
      <c r="X171" s="416">
        <f t="shared" si="80"/>
        <v>0</v>
      </c>
      <c r="Y171" s="416">
        <f t="shared" si="81"/>
        <v>0</v>
      </c>
      <c r="Z171" s="416">
        <f t="shared" si="78"/>
        <v>0</v>
      </c>
      <c r="AA171" s="154">
        <f>SUM(S171:V171)+Y171</f>
        <v>20.991912152777768</v>
      </c>
      <c r="AB171" s="501">
        <v>1.25</v>
      </c>
      <c r="AC171" s="435">
        <v>1.5</v>
      </c>
      <c r="AD171" s="436">
        <v>1.75</v>
      </c>
      <c r="AE171" s="502">
        <f>AA171*AB171</f>
        <v>26.239890190972211</v>
      </c>
      <c r="AF171" s="437">
        <f>AA171*AC171</f>
        <v>31.487868229166651</v>
      </c>
      <c r="AG171" s="438">
        <f>AA171*AD171</f>
        <v>36.735846267361097</v>
      </c>
    </row>
    <row r="172" spans="2:33" x14ac:dyDescent="0.3">
      <c r="B172" s="422">
        <v>1</v>
      </c>
      <c r="C172" s="525">
        <v>1</v>
      </c>
      <c r="D172" s="422">
        <v>45000</v>
      </c>
      <c r="E172" s="424">
        <f t="shared" si="44"/>
        <v>1</v>
      </c>
      <c r="F172" s="424">
        <f t="shared" si="45"/>
        <v>1</v>
      </c>
      <c r="G172" s="528">
        <v>750</v>
      </c>
      <c r="H172" s="424">
        <f t="shared" si="46"/>
        <v>60</v>
      </c>
      <c r="I172" s="422">
        <v>10</v>
      </c>
      <c r="J172" s="422">
        <f t="shared" si="47"/>
        <v>0.5</v>
      </c>
      <c r="K172" s="422">
        <v>5</v>
      </c>
      <c r="L172" s="422">
        <f t="shared" si="48"/>
        <v>0.83500000000000008</v>
      </c>
      <c r="M172" s="422">
        <v>5</v>
      </c>
      <c r="N172" s="422">
        <f t="shared" si="49"/>
        <v>0.41500000000000004</v>
      </c>
      <c r="O172" s="422">
        <f t="shared" si="50"/>
        <v>0.5</v>
      </c>
      <c r="P172" s="426">
        <f t="shared" si="51"/>
        <v>72.25</v>
      </c>
      <c r="Q172" s="426">
        <f t="shared" si="52"/>
        <v>1.2041666666666666</v>
      </c>
      <c r="R172" s="544">
        <f>'Costs per Hr-Mn-Sc'!$F$8</f>
        <v>0.3597499999999999</v>
      </c>
      <c r="S172" s="427">
        <f t="shared" si="79"/>
        <v>25.991937499999992</v>
      </c>
      <c r="T172" s="428">
        <f>'Production Timings'!$D$12</f>
        <v>0.48566249999999983</v>
      </c>
      <c r="U172" s="429">
        <f>'Production Timings'!$D$6</f>
        <v>0.37773749999999989</v>
      </c>
      <c r="V172" s="422">
        <f>'Production Timings'!$D$10</f>
        <v>0.11991666666666663</v>
      </c>
      <c r="W172" s="422"/>
      <c r="X172" s="422">
        <f>(X$4*W172)</f>
        <v>0</v>
      </c>
      <c r="Y172" s="422">
        <f>(Y$4*W172)</f>
        <v>0</v>
      </c>
      <c r="Z172" s="422">
        <f>W172*X172+Y172</f>
        <v>0</v>
      </c>
      <c r="AA172" s="430">
        <f t="shared" si="54"/>
        <v>26.975254166666655</v>
      </c>
      <c r="AB172" s="431">
        <v>1.25</v>
      </c>
      <c r="AC172" s="431">
        <v>1.5</v>
      </c>
      <c r="AD172" s="432">
        <v>1.75</v>
      </c>
      <c r="AE172" s="433">
        <f t="shared" si="59"/>
        <v>33.71906770833332</v>
      </c>
      <c r="AF172" s="434">
        <f t="shared" si="55"/>
        <v>40.462881249999981</v>
      </c>
      <c r="AG172" s="434">
        <f t="shared" si="56"/>
        <v>47.206694791666649</v>
      </c>
    </row>
    <row r="173" spans="2:33" x14ac:dyDescent="0.3">
      <c r="B173" s="416">
        <v>2</v>
      </c>
      <c r="C173" s="526">
        <v>1</v>
      </c>
      <c r="D173" s="149">
        <v>45000</v>
      </c>
      <c r="E173" s="165">
        <f>B173/C173</f>
        <v>2</v>
      </c>
      <c r="F173" s="165">
        <f>ROUNDUP(E173,0)</f>
        <v>2</v>
      </c>
      <c r="G173" s="529">
        <v>750</v>
      </c>
      <c r="H173" s="165">
        <f>D173/G173</f>
        <v>60</v>
      </c>
      <c r="I173" s="149">
        <v>10</v>
      </c>
      <c r="J173" s="14">
        <f>B173*0.5</f>
        <v>1</v>
      </c>
      <c r="K173" s="149">
        <v>5</v>
      </c>
      <c r="L173" s="14">
        <f>(K173*0.167)*F173</f>
        <v>1.6700000000000002</v>
      </c>
      <c r="M173" s="149">
        <v>5</v>
      </c>
      <c r="N173" s="149">
        <f>(M173*E173)*0.083</f>
        <v>0.83000000000000007</v>
      </c>
      <c r="O173" s="14">
        <f>(0.5*C173)*F173</f>
        <v>1</v>
      </c>
      <c r="P173" s="166">
        <f>(H173*F173)+(I173+J173+L173+N173+O173)</f>
        <v>134.5</v>
      </c>
      <c r="Q173" s="166">
        <f>P173/60</f>
        <v>2.2416666666666667</v>
      </c>
      <c r="R173" s="542">
        <f>'Costs per Hr-Mn-Sc'!$F$8</f>
        <v>0.3597499999999999</v>
      </c>
      <c r="S173" s="417">
        <f>(R173*P173)/B173</f>
        <v>24.193187499999993</v>
      </c>
      <c r="T173" s="137">
        <f>'Production Timings'!$D$12</f>
        <v>0.48566249999999983</v>
      </c>
      <c r="U173" s="138">
        <f>'Production Timings'!$D$6</f>
        <v>0.37773749999999989</v>
      </c>
      <c r="V173" s="412">
        <f>'Production Timings'!$D$10</f>
        <v>0.11991666666666663</v>
      </c>
      <c r="W173" s="14"/>
      <c r="X173" s="416">
        <f>(X$4*W173)</f>
        <v>0</v>
      </c>
      <c r="Y173" s="416">
        <f>(Y$4*W173)</f>
        <v>0</v>
      </c>
      <c r="Z173" s="416">
        <f>W173*X173+Y173</f>
        <v>0</v>
      </c>
      <c r="AA173" s="154">
        <f>SUM(S173:V173)+Y173</f>
        <v>25.176504166666657</v>
      </c>
      <c r="AB173" s="501">
        <v>1.25</v>
      </c>
      <c r="AC173" s="435">
        <v>1.5</v>
      </c>
      <c r="AD173" s="436">
        <v>1.75</v>
      </c>
      <c r="AE173" s="502">
        <f>AA173*AB173</f>
        <v>31.470630208333322</v>
      </c>
      <c r="AF173" s="437">
        <f>AA173*AC173</f>
        <v>37.764756249999984</v>
      </c>
      <c r="AG173" s="438">
        <f>AA173*AD173</f>
        <v>44.058882291666649</v>
      </c>
    </row>
    <row r="174" spans="2:33" x14ac:dyDescent="0.3">
      <c r="B174" s="149">
        <v>6</v>
      </c>
      <c r="C174" s="527">
        <v>1</v>
      </c>
      <c r="D174" s="149">
        <v>45000</v>
      </c>
      <c r="E174" s="165">
        <f t="shared" si="44"/>
        <v>6</v>
      </c>
      <c r="F174" s="165">
        <f t="shared" si="45"/>
        <v>6</v>
      </c>
      <c r="G174" s="529">
        <v>750</v>
      </c>
      <c r="H174" s="165">
        <f t="shared" si="46"/>
        <v>60</v>
      </c>
      <c r="I174" s="149">
        <v>10</v>
      </c>
      <c r="J174" s="14">
        <f t="shared" si="47"/>
        <v>3</v>
      </c>
      <c r="K174" s="149">
        <v>5</v>
      </c>
      <c r="L174" s="14">
        <f t="shared" si="48"/>
        <v>5.0100000000000007</v>
      </c>
      <c r="M174" s="149">
        <v>5</v>
      </c>
      <c r="N174" s="149">
        <f t="shared" si="49"/>
        <v>2.4900000000000002</v>
      </c>
      <c r="O174" s="14">
        <f t="shared" si="50"/>
        <v>3</v>
      </c>
      <c r="P174" s="166">
        <f t="shared" si="51"/>
        <v>383.5</v>
      </c>
      <c r="Q174" s="166">
        <f t="shared" si="52"/>
        <v>6.3916666666666666</v>
      </c>
      <c r="R174" s="542">
        <f>'Costs per Hr-Mn-Sc'!$F$8</f>
        <v>0.3597499999999999</v>
      </c>
      <c r="S174" s="417">
        <f t="shared" si="79"/>
        <v>22.994020833333327</v>
      </c>
      <c r="T174" s="137">
        <f>'Production Timings'!$D$12</f>
        <v>0.48566249999999983</v>
      </c>
      <c r="U174" s="138">
        <f>'Production Timings'!$D$6</f>
        <v>0.37773749999999989</v>
      </c>
      <c r="V174" s="412">
        <f>'Production Timings'!$D$10</f>
        <v>0.11991666666666663</v>
      </c>
      <c r="W174" s="14"/>
      <c r="X174" s="416">
        <f>(X$4*W174)</f>
        <v>0</v>
      </c>
      <c r="Y174" s="416">
        <f>(Y$4*W174)</f>
        <v>0</v>
      </c>
      <c r="Z174" s="416">
        <f t="shared" ref="Z174:Z180" si="82">W174*X174+Y174</f>
        <v>0</v>
      </c>
      <c r="AA174" s="154">
        <f t="shared" si="54"/>
        <v>23.97733749999999</v>
      </c>
      <c r="AB174" s="501">
        <v>1.25</v>
      </c>
      <c r="AC174" s="435">
        <v>1.5</v>
      </c>
      <c r="AD174" s="436">
        <v>1.75</v>
      </c>
      <c r="AE174" s="502">
        <f t="shared" si="59"/>
        <v>29.971671874999988</v>
      </c>
      <c r="AF174" s="437">
        <f t="shared" si="55"/>
        <v>35.966006249999985</v>
      </c>
      <c r="AG174" s="438">
        <f t="shared" si="56"/>
        <v>41.960340624999986</v>
      </c>
    </row>
    <row r="175" spans="2:33" x14ac:dyDescent="0.3">
      <c r="B175" s="149">
        <v>12</v>
      </c>
      <c r="C175" s="527">
        <v>1</v>
      </c>
      <c r="D175" s="149">
        <v>45000</v>
      </c>
      <c r="E175" s="165">
        <f t="shared" si="44"/>
        <v>12</v>
      </c>
      <c r="F175" s="165">
        <f t="shared" si="45"/>
        <v>12</v>
      </c>
      <c r="G175" s="529">
        <v>750</v>
      </c>
      <c r="H175" s="165">
        <f t="shared" si="46"/>
        <v>60</v>
      </c>
      <c r="I175" s="149">
        <v>10</v>
      </c>
      <c r="J175" s="14">
        <f t="shared" si="47"/>
        <v>6</v>
      </c>
      <c r="K175" s="149">
        <v>5</v>
      </c>
      <c r="L175" s="14">
        <f t="shared" si="48"/>
        <v>10.020000000000001</v>
      </c>
      <c r="M175" s="149">
        <v>5</v>
      </c>
      <c r="N175" s="149">
        <f t="shared" si="49"/>
        <v>4.9800000000000004</v>
      </c>
      <c r="O175" s="14">
        <f t="shared" si="50"/>
        <v>6</v>
      </c>
      <c r="P175" s="166">
        <f t="shared" si="51"/>
        <v>757</v>
      </c>
      <c r="Q175" s="166">
        <f t="shared" si="52"/>
        <v>12.616666666666667</v>
      </c>
      <c r="R175" s="542">
        <f>'Costs per Hr-Mn-Sc'!$F$8</f>
        <v>0.3597499999999999</v>
      </c>
      <c r="S175" s="417">
        <f t="shared" si="79"/>
        <v>22.694229166666659</v>
      </c>
      <c r="T175" s="137">
        <f>'Production Timings'!$D$12</f>
        <v>0.48566249999999983</v>
      </c>
      <c r="U175" s="138">
        <f>'Production Timings'!$D$6</f>
        <v>0.37773749999999989</v>
      </c>
      <c r="V175" s="412">
        <f>'Production Timings'!$D$10</f>
        <v>0.11991666666666663</v>
      </c>
      <c r="W175" s="14"/>
      <c r="X175" s="416">
        <f t="shared" ref="X175:X180" si="83">(X$4*W175)</f>
        <v>0</v>
      </c>
      <c r="Y175" s="416">
        <f t="shared" ref="Y175:Y180" si="84">(Y$4*W175)</f>
        <v>0</v>
      </c>
      <c r="Z175" s="416">
        <f t="shared" si="82"/>
        <v>0</v>
      </c>
      <c r="AA175" s="154">
        <f t="shared" si="54"/>
        <v>23.677545833333323</v>
      </c>
      <c r="AB175" s="501">
        <v>1.25</v>
      </c>
      <c r="AC175" s="435">
        <v>1.5</v>
      </c>
      <c r="AD175" s="436">
        <v>1.75</v>
      </c>
      <c r="AE175" s="502">
        <f t="shared" si="59"/>
        <v>29.596932291666654</v>
      </c>
      <c r="AF175" s="437">
        <f t="shared" si="55"/>
        <v>35.516318749999982</v>
      </c>
      <c r="AG175" s="438">
        <f t="shared" si="56"/>
        <v>41.435705208333317</v>
      </c>
    </row>
    <row r="176" spans="2:33" x14ac:dyDescent="0.3">
      <c r="B176" s="149">
        <v>24</v>
      </c>
      <c r="C176" s="527">
        <v>1</v>
      </c>
      <c r="D176" s="149">
        <v>45000</v>
      </c>
      <c r="E176" s="165">
        <f t="shared" si="44"/>
        <v>24</v>
      </c>
      <c r="F176" s="165">
        <f t="shared" si="45"/>
        <v>24</v>
      </c>
      <c r="G176" s="529">
        <v>750</v>
      </c>
      <c r="H176" s="165">
        <f t="shared" si="46"/>
        <v>60</v>
      </c>
      <c r="I176" s="149">
        <v>10</v>
      </c>
      <c r="J176" s="14">
        <f t="shared" si="47"/>
        <v>12</v>
      </c>
      <c r="K176" s="149">
        <v>5</v>
      </c>
      <c r="L176" s="14">
        <f t="shared" si="48"/>
        <v>20.040000000000003</v>
      </c>
      <c r="M176" s="149">
        <v>5</v>
      </c>
      <c r="N176" s="149">
        <f t="shared" si="49"/>
        <v>9.9600000000000009</v>
      </c>
      <c r="O176" s="14">
        <f t="shared" si="50"/>
        <v>12</v>
      </c>
      <c r="P176" s="166">
        <f t="shared" si="51"/>
        <v>1504</v>
      </c>
      <c r="Q176" s="166">
        <f t="shared" si="52"/>
        <v>25.066666666666666</v>
      </c>
      <c r="R176" s="542">
        <f>'Costs per Hr-Mn-Sc'!$F$8</f>
        <v>0.3597499999999999</v>
      </c>
      <c r="S176" s="417">
        <f t="shared" si="79"/>
        <v>22.544333333333327</v>
      </c>
      <c r="T176" s="137">
        <f>'Production Timings'!$D$12</f>
        <v>0.48566249999999983</v>
      </c>
      <c r="U176" s="138">
        <f>'Production Timings'!$D$6</f>
        <v>0.37773749999999989</v>
      </c>
      <c r="V176" s="412">
        <f>'Production Timings'!$D$10</f>
        <v>0.11991666666666663</v>
      </c>
      <c r="W176" s="14"/>
      <c r="X176" s="416">
        <f t="shared" si="83"/>
        <v>0</v>
      </c>
      <c r="Y176" s="416">
        <f t="shared" si="84"/>
        <v>0</v>
      </c>
      <c r="Z176" s="416">
        <f t="shared" si="82"/>
        <v>0</v>
      </c>
      <c r="AA176" s="154">
        <f t="shared" si="54"/>
        <v>23.527649999999991</v>
      </c>
      <c r="AB176" s="501">
        <v>1.25</v>
      </c>
      <c r="AC176" s="435">
        <v>1.5</v>
      </c>
      <c r="AD176" s="436">
        <v>1.75</v>
      </c>
      <c r="AE176" s="502">
        <f t="shared" si="59"/>
        <v>29.409562499999989</v>
      </c>
      <c r="AF176" s="437">
        <f t="shared" si="55"/>
        <v>35.291474999999984</v>
      </c>
      <c r="AG176" s="438">
        <f t="shared" si="56"/>
        <v>41.173387499999983</v>
      </c>
    </row>
    <row r="177" spans="2:33" x14ac:dyDescent="0.3">
      <c r="B177" s="149">
        <v>48</v>
      </c>
      <c r="C177" s="527">
        <v>1</v>
      </c>
      <c r="D177" s="149">
        <v>45000</v>
      </c>
      <c r="E177" s="165">
        <f t="shared" si="44"/>
        <v>48</v>
      </c>
      <c r="F177" s="165">
        <f t="shared" si="45"/>
        <v>48</v>
      </c>
      <c r="G177" s="529">
        <v>750</v>
      </c>
      <c r="H177" s="165">
        <f t="shared" si="46"/>
        <v>60</v>
      </c>
      <c r="I177" s="149">
        <v>10</v>
      </c>
      <c r="J177" s="14">
        <f t="shared" si="47"/>
        <v>24</v>
      </c>
      <c r="K177" s="149">
        <v>5</v>
      </c>
      <c r="L177" s="14">
        <f t="shared" si="48"/>
        <v>40.080000000000005</v>
      </c>
      <c r="M177" s="149">
        <v>5</v>
      </c>
      <c r="N177" s="149">
        <f t="shared" si="49"/>
        <v>19.920000000000002</v>
      </c>
      <c r="O177" s="14">
        <f t="shared" si="50"/>
        <v>24</v>
      </c>
      <c r="P177" s="166">
        <f t="shared" si="51"/>
        <v>2998</v>
      </c>
      <c r="Q177" s="166">
        <f t="shared" si="52"/>
        <v>49.966666666666669</v>
      </c>
      <c r="R177" s="542">
        <f>'Costs per Hr-Mn-Sc'!$F$8</f>
        <v>0.3597499999999999</v>
      </c>
      <c r="S177" s="417">
        <f t="shared" si="79"/>
        <v>22.469385416666658</v>
      </c>
      <c r="T177" s="137">
        <f>'Production Timings'!$D$12</f>
        <v>0.48566249999999983</v>
      </c>
      <c r="U177" s="138">
        <f>'Production Timings'!$D$6</f>
        <v>0.37773749999999989</v>
      </c>
      <c r="V177" s="412">
        <f>'Production Timings'!$D$10</f>
        <v>0.11991666666666663</v>
      </c>
      <c r="W177" s="14"/>
      <c r="X177" s="416">
        <f t="shared" si="83"/>
        <v>0</v>
      </c>
      <c r="Y177" s="416">
        <f t="shared" si="84"/>
        <v>0</v>
      </c>
      <c r="Z177" s="416">
        <f t="shared" si="82"/>
        <v>0</v>
      </c>
      <c r="AA177" s="154">
        <f t="shared" si="54"/>
        <v>23.452702083333321</v>
      </c>
      <c r="AB177" s="501">
        <v>1.25</v>
      </c>
      <c r="AC177" s="435">
        <v>1.5</v>
      </c>
      <c r="AD177" s="436">
        <v>1.75</v>
      </c>
      <c r="AE177" s="502">
        <f t="shared" si="59"/>
        <v>29.315877604166651</v>
      </c>
      <c r="AF177" s="437">
        <f t="shared" si="55"/>
        <v>35.179053124999982</v>
      </c>
      <c r="AG177" s="438">
        <f t="shared" si="56"/>
        <v>41.042228645833312</v>
      </c>
    </row>
    <row r="178" spans="2:33" x14ac:dyDescent="0.3">
      <c r="B178" s="14">
        <v>72</v>
      </c>
      <c r="C178" s="527">
        <v>1</v>
      </c>
      <c r="D178" s="149">
        <v>45000</v>
      </c>
      <c r="E178" s="165">
        <f>B178/C178</f>
        <v>72</v>
      </c>
      <c r="F178" s="165">
        <f>ROUNDUP(E178,0)</f>
        <v>72</v>
      </c>
      <c r="G178" s="529">
        <v>750</v>
      </c>
      <c r="H178" s="165">
        <f>D178/G178</f>
        <v>60</v>
      </c>
      <c r="I178" s="149">
        <v>10</v>
      </c>
      <c r="J178" s="14">
        <f>B178*0.5</f>
        <v>36</v>
      </c>
      <c r="K178" s="149">
        <v>5</v>
      </c>
      <c r="L178" s="14">
        <f>(K178*0.167)*F178</f>
        <v>60.120000000000005</v>
      </c>
      <c r="M178" s="149">
        <v>5</v>
      </c>
      <c r="N178" s="149">
        <f>(M178*E178)*0.083</f>
        <v>29.880000000000003</v>
      </c>
      <c r="O178" s="14">
        <f>(0.5*C178)*F178</f>
        <v>36</v>
      </c>
      <c r="P178" s="166">
        <f>(H178*F178)+(I178+J178+L178+N178+O178)</f>
        <v>4492</v>
      </c>
      <c r="Q178" s="166">
        <f>P178/60</f>
        <v>74.86666666666666</v>
      </c>
      <c r="R178" s="542">
        <f>'Costs per Hr-Mn-Sc'!$F$8</f>
        <v>0.3597499999999999</v>
      </c>
      <c r="S178" s="417">
        <f>(R178*P178)/B178</f>
        <v>22.444402777777771</v>
      </c>
      <c r="T178" s="137">
        <f>'Production Timings'!$D$12</f>
        <v>0.48566249999999983</v>
      </c>
      <c r="U178" s="138">
        <f>'Production Timings'!$D$6</f>
        <v>0.37773749999999989</v>
      </c>
      <c r="V178" s="412">
        <f>'Production Timings'!$D$10</f>
        <v>0.11991666666666663</v>
      </c>
      <c r="W178" s="14"/>
      <c r="X178" s="416">
        <f t="shared" si="83"/>
        <v>0</v>
      </c>
      <c r="Y178" s="416">
        <f t="shared" si="84"/>
        <v>0</v>
      </c>
      <c r="Z178" s="416">
        <f t="shared" si="82"/>
        <v>0</v>
      </c>
      <c r="AA178" s="154">
        <f>SUM(S178:V178)+Y178</f>
        <v>23.427719444444435</v>
      </c>
      <c r="AB178" s="501">
        <v>1.25</v>
      </c>
      <c r="AC178" s="435">
        <v>1.5</v>
      </c>
      <c r="AD178" s="436">
        <v>1.75</v>
      </c>
      <c r="AE178" s="502">
        <f t="shared" si="59"/>
        <v>29.284649305555543</v>
      </c>
      <c r="AF178" s="437">
        <f t="shared" si="55"/>
        <v>35.141579166666652</v>
      </c>
      <c r="AG178" s="438">
        <f t="shared" si="56"/>
        <v>40.998509027777757</v>
      </c>
    </row>
    <row r="179" spans="2:33" x14ac:dyDescent="0.3">
      <c r="B179" s="14">
        <v>144</v>
      </c>
      <c r="C179" s="527">
        <v>1</v>
      </c>
      <c r="D179" s="149">
        <v>45000</v>
      </c>
      <c r="E179" s="165">
        <f t="shared" si="44"/>
        <v>144</v>
      </c>
      <c r="F179" s="165">
        <f t="shared" si="45"/>
        <v>144</v>
      </c>
      <c r="G179" s="529">
        <v>750</v>
      </c>
      <c r="H179" s="165">
        <f t="shared" si="46"/>
        <v>60</v>
      </c>
      <c r="I179" s="149">
        <v>10</v>
      </c>
      <c r="J179" s="14">
        <f t="shared" si="47"/>
        <v>72</v>
      </c>
      <c r="K179" s="149">
        <v>5</v>
      </c>
      <c r="L179" s="14">
        <f t="shared" si="48"/>
        <v>120.24000000000001</v>
      </c>
      <c r="M179" s="149">
        <v>5</v>
      </c>
      <c r="N179" s="149">
        <f t="shared" si="49"/>
        <v>59.760000000000005</v>
      </c>
      <c r="O179" s="14">
        <f t="shared" si="50"/>
        <v>72</v>
      </c>
      <c r="P179" s="166">
        <f t="shared" si="51"/>
        <v>8974</v>
      </c>
      <c r="Q179" s="166">
        <f t="shared" si="52"/>
        <v>149.56666666666666</v>
      </c>
      <c r="R179" s="542">
        <f>'Costs per Hr-Mn-Sc'!$F$8</f>
        <v>0.3597499999999999</v>
      </c>
      <c r="S179" s="417">
        <f t="shared" si="79"/>
        <v>22.419420138888881</v>
      </c>
      <c r="T179" s="137">
        <f>'Production Timings'!$D$12</f>
        <v>0.48566249999999983</v>
      </c>
      <c r="U179" s="138">
        <f>'Production Timings'!$D$6</f>
        <v>0.37773749999999989</v>
      </c>
      <c r="V179" s="412">
        <f>'Production Timings'!$D$10</f>
        <v>0.11991666666666663</v>
      </c>
      <c r="W179" s="14"/>
      <c r="X179" s="416">
        <f t="shared" si="83"/>
        <v>0</v>
      </c>
      <c r="Y179" s="416">
        <f t="shared" si="84"/>
        <v>0</v>
      </c>
      <c r="Z179" s="416">
        <f t="shared" si="82"/>
        <v>0</v>
      </c>
      <c r="AA179" s="154">
        <f t="shared" si="54"/>
        <v>23.402736805555545</v>
      </c>
      <c r="AB179" s="501">
        <v>1.25</v>
      </c>
      <c r="AC179" s="435">
        <v>1.5</v>
      </c>
      <c r="AD179" s="436">
        <v>1.75</v>
      </c>
      <c r="AE179" s="502">
        <f t="shared" si="59"/>
        <v>29.253421006944432</v>
      </c>
      <c r="AF179" s="437">
        <f t="shared" si="55"/>
        <v>35.104105208333316</v>
      </c>
      <c r="AG179" s="438">
        <f t="shared" si="56"/>
        <v>40.954789409722203</v>
      </c>
    </row>
    <row r="180" spans="2:33" x14ac:dyDescent="0.3">
      <c r="B180" s="14">
        <v>288</v>
      </c>
      <c r="C180" s="527">
        <v>1</v>
      </c>
      <c r="D180" s="149">
        <v>45000</v>
      </c>
      <c r="E180" s="165">
        <f>B180/C180</f>
        <v>288</v>
      </c>
      <c r="F180" s="165">
        <f>ROUNDUP(E180,0)</f>
        <v>288</v>
      </c>
      <c r="G180" s="529">
        <v>750</v>
      </c>
      <c r="H180" s="165">
        <f>D180/G180</f>
        <v>60</v>
      </c>
      <c r="I180" s="149">
        <v>10</v>
      </c>
      <c r="J180" s="14">
        <f>B180*0.5</f>
        <v>144</v>
      </c>
      <c r="K180" s="149">
        <v>5</v>
      </c>
      <c r="L180" s="14">
        <f>(K180*0.167)*F180</f>
        <v>240.48000000000002</v>
      </c>
      <c r="M180" s="149">
        <v>5</v>
      </c>
      <c r="N180" s="149">
        <f>(M180*E180)*0.083</f>
        <v>119.52000000000001</v>
      </c>
      <c r="O180" s="14">
        <f>(0.5*C180)*F180</f>
        <v>144</v>
      </c>
      <c r="P180" s="166">
        <f>(H180*F180)+(I180+J180+L180+N180+O180)</f>
        <v>17938</v>
      </c>
      <c r="Q180" s="166">
        <f>P180/60</f>
        <v>298.96666666666664</v>
      </c>
      <c r="R180" s="542">
        <f>'Costs per Hr-Mn-Sc'!$F$8</f>
        <v>0.3597499999999999</v>
      </c>
      <c r="S180" s="417">
        <f>(R180*P180)/B180</f>
        <v>22.406928819444438</v>
      </c>
      <c r="T180" s="137">
        <f>'Production Timings'!$D$12</f>
        <v>0.48566249999999983</v>
      </c>
      <c r="U180" s="138">
        <f>'Production Timings'!$D$6</f>
        <v>0.37773749999999989</v>
      </c>
      <c r="V180" s="412">
        <f>'Production Timings'!$D$10</f>
        <v>0.11991666666666663</v>
      </c>
      <c r="W180" s="14"/>
      <c r="X180" s="416">
        <f t="shared" si="83"/>
        <v>0</v>
      </c>
      <c r="Y180" s="416">
        <f t="shared" si="84"/>
        <v>0</v>
      </c>
      <c r="Z180" s="416">
        <f t="shared" si="82"/>
        <v>0</v>
      </c>
      <c r="AA180" s="154">
        <f>SUM(S180:V180)+Y180</f>
        <v>23.390245486111102</v>
      </c>
      <c r="AB180" s="501">
        <v>1.25</v>
      </c>
      <c r="AC180" s="435">
        <v>1.5</v>
      </c>
      <c r="AD180" s="436">
        <v>1.75</v>
      </c>
      <c r="AE180" s="502">
        <f>AA180*AB180</f>
        <v>29.237806857638876</v>
      </c>
      <c r="AF180" s="437">
        <f>AA180*AC180</f>
        <v>35.085368229166654</v>
      </c>
      <c r="AG180" s="438">
        <f>AA180*AD180</f>
        <v>40.932929600694429</v>
      </c>
    </row>
    <row r="181" spans="2:33" x14ac:dyDescent="0.3">
      <c r="B181" s="422">
        <v>1</v>
      </c>
      <c r="C181" s="525">
        <v>1</v>
      </c>
      <c r="D181" s="422">
        <v>50000</v>
      </c>
      <c r="E181" s="424">
        <f t="shared" si="44"/>
        <v>1</v>
      </c>
      <c r="F181" s="424">
        <f t="shared" si="45"/>
        <v>1</v>
      </c>
      <c r="G181" s="528">
        <v>750</v>
      </c>
      <c r="H181" s="424">
        <f t="shared" si="46"/>
        <v>66.666666666666671</v>
      </c>
      <c r="I181" s="422">
        <v>10</v>
      </c>
      <c r="J181" s="422">
        <f t="shared" si="47"/>
        <v>0.5</v>
      </c>
      <c r="K181" s="422">
        <v>5</v>
      </c>
      <c r="L181" s="422">
        <f t="shared" si="48"/>
        <v>0.83500000000000008</v>
      </c>
      <c r="M181" s="422">
        <v>5</v>
      </c>
      <c r="N181" s="422">
        <f t="shared" si="49"/>
        <v>0.41500000000000004</v>
      </c>
      <c r="O181" s="422">
        <f t="shared" si="50"/>
        <v>0.5</v>
      </c>
      <c r="P181" s="426">
        <f t="shared" si="51"/>
        <v>78.916666666666671</v>
      </c>
      <c r="Q181" s="426">
        <f t="shared" si="52"/>
        <v>1.3152777777777778</v>
      </c>
      <c r="R181" s="544">
        <f>'Costs per Hr-Mn-Sc'!$F$8</f>
        <v>0.3597499999999999</v>
      </c>
      <c r="S181" s="427">
        <f t="shared" si="79"/>
        <v>28.390270833333329</v>
      </c>
      <c r="T181" s="428">
        <f>'Production Timings'!$D$12</f>
        <v>0.48566249999999983</v>
      </c>
      <c r="U181" s="429">
        <f>'Production Timings'!$D$6</f>
        <v>0.37773749999999989</v>
      </c>
      <c r="V181" s="422">
        <f>'Production Timings'!$D$10</f>
        <v>0.11991666666666663</v>
      </c>
      <c r="W181" s="422"/>
      <c r="X181" s="422">
        <f>(X$4*W181)</f>
        <v>0</v>
      </c>
      <c r="Y181" s="422">
        <f>(Y$4*W181)</f>
        <v>0</v>
      </c>
      <c r="Z181" s="422">
        <f>W181*X181+Y181</f>
        <v>0</v>
      </c>
      <c r="AA181" s="430">
        <f t="shared" si="54"/>
        <v>29.373587499999992</v>
      </c>
      <c r="AB181" s="431">
        <v>1.25</v>
      </c>
      <c r="AC181" s="431">
        <v>1.5</v>
      </c>
      <c r="AD181" s="432">
        <v>1.75</v>
      </c>
      <c r="AE181" s="433">
        <f t="shared" si="59"/>
        <v>36.716984374999988</v>
      </c>
      <c r="AF181" s="434">
        <f t="shared" si="55"/>
        <v>44.060381249999992</v>
      </c>
      <c r="AG181" s="434">
        <f t="shared" si="56"/>
        <v>51.403778124999988</v>
      </c>
    </row>
    <row r="182" spans="2:33" x14ac:dyDescent="0.3">
      <c r="B182" s="416">
        <v>2</v>
      </c>
      <c r="C182" s="526">
        <v>1</v>
      </c>
      <c r="D182" s="149">
        <v>50000</v>
      </c>
      <c r="E182" s="165">
        <f>B182/C182</f>
        <v>2</v>
      </c>
      <c r="F182" s="165">
        <f>ROUNDUP(E182,0)</f>
        <v>2</v>
      </c>
      <c r="G182" s="529">
        <v>750</v>
      </c>
      <c r="H182" s="165">
        <f>D182/G182</f>
        <v>66.666666666666671</v>
      </c>
      <c r="I182" s="149">
        <v>10</v>
      </c>
      <c r="J182" s="14">
        <f>B182*0.5</f>
        <v>1</v>
      </c>
      <c r="K182" s="149">
        <v>5</v>
      </c>
      <c r="L182" s="14">
        <f>(K182*0.167)*F182</f>
        <v>1.6700000000000002</v>
      </c>
      <c r="M182" s="149">
        <v>5</v>
      </c>
      <c r="N182" s="149">
        <f>(M182*E182)*0.083</f>
        <v>0.83000000000000007</v>
      </c>
      <c r="O182" s="14">
        <f>(0.5*C182)*F182</f>
        <v>1</v>
      </c>
      <c r="P182" s="166">
        <f>(H182*F182)+(I182+J182+L182+N182+O182)</f>
        <v>147.83333333333334</v>
      </c>
      <c r="Q182" s="166">
        <f>P182/60</f>
        <v>2.463888888888889</v>
      </c>
      <c r="R182" s="542">
        <f>'Costs per Hr-Mn-Sc'!$F$8</f>
        <v>0.3597499999999999</v>
      </c>
      <c r="S182" s="417">
        <f>(R182*P182)/B182</f>
        <v>26.591520833333327</v>
      </c>
      <c r="T182" s="137">
        <f>'Production Timings'!$D$12</f>
        <v>0.48566249999999983</v>
      </c>
      <c r="U182" s="138">
        <f>'Production Timings'!$D$6</f>
        <v>0.37773749999999989</v>
      </c>
      <c r="V182" s="412">
        <f>'Production Timings'!$D$10</f>
        <v>0.11991666666666663</v>
      </c>
      <c r="W182" s="14"/>
      <c r="X182" s="416">
        <f>(X$4*W182)</f>
        <v>0</v>
      </c>
      <c r="Y182" s="416">
        <f>(Y$4*W182)</f>
        <v>0</v>
      </c>
      <c r="Z182" s="416">
        <f>W182*X182+Y182</f>
        <v>0</v>
      </c>
      <c r="AA182" s="154">
        <f>SUM(S182:V182)+Y182</f>
        <v>27.57483749999999</v>
      </c>
      <c r="AB182" s="501">
        <v>1.25</v>
      </c>
      <c r="AC182" s="435">
        <v>1.5</v>
      </c>
      <c r="AD182" s="436">
        <v>1.75</v>
      </c>
      <c r="AE182" s="502">
        <f>AA182*AB182</f>
        <v>34.468546874999987</v>
      </c>
      <c r="AF182" s="437">
        <f>AA182*AC182</f>
        <v>41.362256249999987</v>
      </c>
      <c r="AG182" s="438">
        <f>AA182*AD182</f>
        <v>48.25596562499998</v>
      </c>
    </row>
    <row r="183" spans="2:33" x14ac:dyDescent="0.3">
      <c r="B183" s="149">
        <v>6</v>
      </c>
      <c r="C183" s="527">
        <v>1</v>
      </c>
      <c r="D183" s="149">
        <v>50000</v>
      </c>
      <c r="E183" s="165">
        <f t="shared" si="44"/>
        <v>6</v>
      </c>
      <c r="F183" s="165">
        <f t="shared" si="45"/>
        <v>6</v>
      </c>
      <c r="G183" s="529">
        <v>750</v>
      </c>
      <c r="H183" s="165">
        <f t="shared" si="46"/>
        <v>66.666666666666671</v>
      </c>
      <c r="I183" s="149">
        <v>10</v>
      </c>
      <c r="J183" s="14">
        <f t="shared" si="47"/>
        <v>3</v>
      </c>
      <c r="K183" s="149">
        <v>5</v>
      </c>
      <c r="L183" s="14">
        <f t="shared" si="48"/>
        <v>5.0100000000000007</v>
      </c>
      <c r="M183" s="149">
        <v>5</v>
      </c>
      <c r="N183" s="149">
        <f t="shared" si="49"/>
        <v>2.4900000000000002</v>
      </c>
      <c r="O183" s="14">
        <f t="shared" si="50"/>
        <v>3</v>
      </c>
      <c r="P183" s="166">
        <f t="shared" si="51"/>
        <v>423.5</v>
      </c>
      <c r="Q183" s="166">
        <f t="shared" si="52"/>
        <v>7.0583333333333336</v>
      </c>
      <c r="R183" s="542">
        <f>'Costs per Hr-Mn-Sc'!$F$8</f>
        <v>0.3597499999999999</v>
      </c>
      <c r="S183" s="417">
        <f t="shared" si="79"/>
        <v>25.39235416666666</v>
      </c>
      <c r="T183" s="137">
        <f>'Production Timings'!$D$12</f>
        <v>0.48566249999999983</v>
      </c>
      <c r="U183" s="138">
        <f>'Production Timings'!$D$6</f>
        <v>0.37773749999999989</v>
      </c>
      <c r="V183" s="412">
        <f>'Production Timings'!$D$10</f>
        <v>0.11991666666666663</v>
      </c>
      <c r="W183" s="14"/>
      <c r="X183" s="416">
        <f>(X$4*W183)</f>
        <v>0</v>
      </c>
      <c r="Y183" s="416">
        <f>(Y$4*W183)</f>
        <v>0</v>
      </c>
      <c r="Z183" s="416">
        <f t="shared" ref="Z183:Z189" si="85">W183*X183+Y183</f>
        <v>0</v>
      </c>
      <c r="AA183" s="154">
        <f t="shared" si="54"/>
        <v>26.375670833333324</v>
      </c>
      <c r="AB183" s="501">
        <v>1.25</v>
      </c>
      <c r="AC183" s="435">
        <v>1.5</v>
      </c>
      <c r="AD183" s="436">
        <v>1.75</v>
      </c>
      <c r="AE183" s="502">
        <f t="shared" si="59"/>
        <v>32.969588541666653</v>
      </c>
      <c r="AF183" s="437">
        <f t="shared" si="55"/>
        <v>39.563506249999989</v>
      </c>
      <c r="AG183" s="438">
        <f t="shared" si="56"/>
        <v>46.157423958333318</v>
      </c>
    </row>
    <row r="184" spans="2:33" x14ac:dyDescent="0.3">
      <c r="B184" s="149">
        <v>12</v>
      </c>
      <c r="C184" s="527">
        <v>1</v>
      </c>
      <c r="D184" s="149">
        <v>50000</v>
      </c>
      <c r="E184" s="165">
        <f t="shared" si="44"/>
        <v>12</v>
      </c>
      <c r="F184" s="165">
        <f t="shared" si="45"/>
        <v>12</v>
      </c>
      <c r="G184" s="529">
        <v>750</v>
      </c>
      <c r="H184" s="165">
        <f t="shared" si="46"/>
        <v>66.666666666666671</v>
      </c>
      <c r="I184" s="149">
        <v>10</v>
      </c>
      <c r="J184" s="14">
        <f t="shared" si="47"/>
        <v>6</v>
      </c>
      <c r="K184" s="149">
        <v>5</v>
      </c>
      <c r="L184" s="14">
        <f t="shared" si="48"/>
        <v>10.020000000000001</v>
      </c>
      <c r="M184" s="149">
        <v>5</v>
      </c>
      <c r="N184" s="149">
        <f t="shared" si="49"/>
        <v>4.9800000000000004</v>
      </c>
      <c r="O184" s="14">
        <f t="shared" si="50"/>
        <v>6</v>
      </c>
      <c r="P184" s="166">
        <f t="shared" si="51"/>
        <v>837</v>
      </c>
      <c r="Q184" s="166">
        <f t="shared" si="52"/>
        <v>13.95</v>
      </c>
      <c r="R184" s="542">
        <f>'Costs per Hr-Mn-Sc'!$F$8</f>
        <v>0.3597499999999999</v>
      </c>
      <c r="S184" s="417">
        <f t="shared" si="79"/>
        <v>25.092562499999996</v>
      </c>
      <c r="T184" s="137">
        <f>'Production Timings'!$D$12</f>
        <v>0.48566249999999983</v>
      </c>
      <c r="U184" s="138">
        <f>'Production Timings'!$D$6</f>
        <v>0.37773749999999989</v>
      </c>
      <c r="V184" s="412">
        <f>'Production Timings'!$D$10</f>
        <v>0.11991666666666663</v>
      </c>
      <c r="W184" s="14"/>
      <c r="X184" s="416">
        <f t="shared" ref="X184:X189" si="86">(X$4*W184)</f>
        <v>0</v>
      </c>
      <c r="Y184" s="416">
        <f t="shared" ref="Y184:Y189" si="87">(Y$4*W184)</f>
        <v>0</v>
      </c>
      <c r="Z184" s="416">
        <f t="shared" si="85"/>
        <v>0</v>
      </c>
      <c r="AA184" s="154">
        <f t="shared" si="54"/>
        <v>26.07587916666666</v>
      </c>
      <c r="AB184" s="501">
        <v>1.25</v>
      </c>
      <c r="AC184" s="435">
        <v>1.5</v>
      </c>
      <c r="AD184" s="436">
        <v>1.75</v>
      </c>
      <c r="AE184" s="502">
        <f t="shared" si="59"/>
        <v>32.594848958333323</v>
      </c>
      <c r="AF184" s="437">
        <f t="shared" ref="AF184:AF247" si="88">AA184*AC184</f>
        <v>39.113818749999993</v>
      </c>
      <c r="AG184" s="438">
        <f t="shared" ref="AG184:AG247" si="89">AA184*AD184</f>
        <v>45.632788541666656</v>
      </c>
    </row>
    <row r="185" spans="2:33" x14ac:dyDescent="0.3">
      <c r="B185" s="149">
        <v>24</v>
      </c>
      <c r="C185" s="527">
        <v>1</v>
      </c>
      <c r="D185" s="149">
        <v>50000</v>
      </c>
      <c r="E185" s="165">
        <f t="shared" si="44"/>
        <v>24</v>
      </c>
      <c r="F185" s="165">
        <f t="shared" si="45"/>
        <v>24</v>
      </c>
      <c r="G185" s="529">
        <v>750</v>
      </c>
      <c r="H185" s="165">
        <f t="shared" si="46"/>
        <v>66.666666666666671</v>
      </c>
      <c r="I185" s="149">
        <v>10</v>
      </c>
      <c r="J185" s="14">
        <f t="shared" si="47"/>
        <v>12</v>
      </c>
      <c r="K185" s="149">
        <v>5</v>
      </c>
      <c r="L185" s="14">
        <f t="shared" si="48"/>
        <v>20.040000000000003</v>
      </c>
      <c r="M185" s="149">
        <v>5</v>
      </c>
      <c r="N185" s="149">
        <f t="shared" si="49"/>
        <v>9.9600000000000009</v>
      </c>
      <c r="O185" s="14">
        <f t="shared" si="50"/>
        <v>12</v>
      </c>
      <c r="P185" s="166">
        <f t="shared" si="51"/>
        <v>1664</v>
      </c>
      <c r="Q185" s="166">
        <f t="shared" si="52"/>
        <v>27.733333333333334</v>
      </c>
      <c r="R185" s="542">
        <f>'Costs per Hr-Mn-Sc'!$F$8</f>
        <v>0.3597499999999999</v>
      </c>
      <c r="S185" s="417">
        <f t="shared" si="79"/>
        <v>24.942666666666657</v>
      </c>
      <c r="T185" s="137">
        <f>'Production Timings'!$D$12</f>
        <v>0.48566249999999983</v>
      </c>
      <c r="U185" s="138">
        <f>'Production Timings'!$D$6</f>
        <v>0.37773749999999989</v>
      </c>
      <c r="V185" s="412">
        <f>'Production Timings'!$D$10</f>
        <v>0.11991666666666663</v>
      </c>
      <c r="W185" s="14"/>
      <c r="X185" s="416">
        <f t="shared" si="86"/>
        <v>0</v>
      </c>
      <c r="Y185" s="416">
        <f t="shared" si="87"/>
        <v>0</v>
      </c>
      <c r="Z185" s="416">
        <f t="shared" si="85"/>
        <v>0</v>
      </c>
      <c r="AA185" s="154">
        <f t="shared" si="54"/>
        <v>25.925983333333321</v>
      </c>
      <c r="AB185" s="501">
        <v>1.25</v>
      </c>
      <c r="AC185" s="435">
        <v>1.5</v>
      </c>
      <c r="AD185" s="436">
        <v>1.75</v>
      </c>
      <c r="AE185" s="502">
        <f t="shared" si="59"/>
        <v>32.407479166666647</v>
      </c>
      <c r="AF185" s="437">
        <f t="shared" si="88"/>
        <v>38.888974999999981</v>
      </c>
      <c r="AG185" s="438">
        <f t="shared" si="89"/>
        <v>45.370470833333314</v>
      </c>
    </row>
    <row r="186" spans="2:33" x14ac:dyDescent="0.3">
      <c r="B186" s="149">
        <v>48</v>
      </c>
      <c r="C186" s="527">
        <v>1</v>
      </c>
      <c r="D186" s="149">
        <v>50000</v>
      </c>
      <c r="E186" s="165">
        <f t="shared" si="44"/>
        <v>48</v>
      </c>
      <c r="F186" s="165">
        <f t="shared" si="45"/>
        <v>48</v>
      </c>
      <c r="G186" s="529">
        <v>750</v>
      </c>
      <c r="H186" s="165">
        <f t="shared" si="46"/>
        <v>66.666666666666671</v>
      </c>
      <c r="I186" s="149">
        <v>10</v>
      </c>
      <c r="J186" s="14">
        <f t="shared" si="47"/>
        <v>24</v>
      </c>
      <c r="K186" s="149">
        <v>5</v>
      </c>
      <c r="L186" s="14">
        <f t="shared" si="48"/>
        <v>40.080000000000005</v>
      </c>
      <c r="M186" s="149">
        <v>5</v>
      </c>
      <c r="N186" s="149">
        <f t="shared" si="49"/>
        <v>19.920000000000002</v>
      </c>
      <c r="O186" s="14">
        <f t="shared" si="50"/>
        <v>24</v>
      </c>
      <c r="P186" s="166">
        <f t="shared" si="51"/>
        <v>3318</v>
      </c>
      <c r="Q186" s="166">
        <f t="shared" si="52"/>
        <v>55.3</v>
      </c>
      <c r="R186" s="542">
        <f>'Costs per Hr-Mn-Sc'!$F$8</f>
        <v>0.3597499999999999</v>
      </c>
      <c r="S186" s="417">
        <f t="shared" si="79"/>
        <v>24.867718749999995</v>
      </c>
      <c r="T186" s="137">
        <f>'Production Timings'!$D$12</f>
        <v>0.48566249999999983</v>
      </c>
      <c r="U186" s="138">
        <f>'Production Timings'!$D$6</f>
        <v>0.37773749999999989</v>
      </c>
      <c r="V186" s="412">
        <f>'Production Timings'!$D$10</f>
        <v>0.11991666666666663</v>
      </c>
      <c r="W186" s="14"/>
      <c r="X186" s="416">
        <f t="shared" si="86"/>
        <v>0</v>
      </c>
      <c r="Y186" s="416">
        <f t="shared" si="87"/>
        <v>0</v>
      </c>
      <c r="Z186" s="416">
        <f t="shared" si="85"/>
        <v>0</v>
      </c>
      <c r="AA186" s="154">
        <f t="shared" si="54"/>
        <v>25.851035416666658</v>
      </c>
      <c r="AB186" s="501">
        <v>1.25</v>
      </c>
      <c r="AC186" s="435">
        <v>1.5</v>
      </c>
      <c r="AD186" s="436">
        <v>1.75</v>
      </c>
      <c r="AE186" s="502">
        <f t="shared" ref="AE186:AE251" si="90">AA186*AB186</f>
        <v>32.31379427083332</v>
      </c>
      <c r="AF186" s="437">
        <f t="shared" si="88"/>
        <v>38.776553124999985</v>
      </c>
      <c r="AG186" s="438">
        <f t="shared" si="89"/>
        <v>45.239311979166651</v>
      </c>
    </row>
    <row r="187" spans="2:33" x14ac:dyDescent="0.3">
      <c r="B187" s="14">
        <v>72</v>
      </c>
      <c r="C187" s="527">
        <v>1</v>
      </c>
      <c r="D187" s="149">
        <v>50000</v>
      </c>
      <c r="E187" s="165">
        <f>B187/C187</f>
        <v>72</v>
      </c>
      <c r="F187" s="165">
        <f>ROUNDUP(E187,0)</f>
        <v>72</v>
      </c>
      <c r="G187" s="529">
        <v>750</v>
      </c>
      <c r="H187" s="165">
        <f>D187/G187</f>
        <v>66.666666666666671</v>
      </c>
      <c r="I187" s="149">
        <v>10</v>
      </c>
      <c r="J187" s="14">
        <f>B187*0.5</f>
        <v>36</v>
      </c>
      <c r="K187" s="149">
        <v>5</v>
      </c>
      <c r="L187" s="14">
        <f>(K187*0.167)*F187</f>
        <v>60.120000000000005</v>
      </c>
      <c r="M187" s="149">
        <v>5</v>
      </c>
      <c r="N187" s="149">
        <f>(M187*E187)*0.083</f>
        <v>29.880000000000003</v>
      </c>
      <c r="O187" s="14">
        <f>(0.5*C187)*F187</f>
        <v>36</v>
      </c>
      <c r="P187" s="166">
        <f>(H187*F187)+(I187+J187+L187+N187+O187)</f>
        <v>4972</v>
      </c>
      <c r="Q187" s="166">
        <f>P187/60</f>
        <v>82.86666666666666</v>
      </c>
      <c r="R187" s="542">
        <f>'Costs per Hr-Mn-Sc'!$F$8</f>
        <v>0.3597499999999999</v>
      </c>
      <c r="S187" s="417">
        <f>(R187*P187)/B187</f>
        <v>24.842736111111105</v>
      </c>
      <c r="T187" s="137">
        <f>'Production Timings'!$D$12</f>
        <v>0.48566249999999983</v>
      </c>
      <c r="U187" s="138">
        <f>'Production Timings'!$D$6</f>
        <v>0.37773749999999989</v>
      </c>
      <c r="V187" s="412">
        <f>'Production Timings'!$D$10</f>
        <v>0.11991666666666663</v>
      </c>
      <c r="W187" s="14"/>
      <c r="X187" s="416">
        <f t="shared" si="86"/>
        <v>0</v>
      </c>
      <c r="Y187" s="416">
        <f t="shared" si="87"/>
        <v>0</v>
      </c>
      <c r="Z187" s="416">
        <f t="shared" si="85"/>
        <v>0</v>
      </c>
      <c r="AA187" s="154">
        <f>SUM(S187:V187)+Y187</f>
        <v>25.826052777777768</v>
      </c>
      <c r="AB187" s="501">
        <v>1.25</v>
      </c>
      <c r="AC187" s="435">
        <v>1.5</v>
      </c>
      <c r="AD187" s="436">
        <v>1.75</v>
      </c>
      <c r="AE187" s="502">
        <f t="shared" si="90"/>
        <v>32.282565972222208</v>
      </c>
      <c r="AF187" s="437">
        <f t="shared" si="88"/>
        <v>38.739079166666656</v>
      </c>
      <c r="AG187" s="438">
        <f t="shared" si="89"/>
        <v>45.195592361111096</v>
      </c>
    </row>
    <row r="188" spans="2:33" x14ac:dyDescent="0.3">
      <c r="B188" s="14">
        <v>144</v>
      </c>
      <c r="C188" s="527">
        <v>1</v>
      </c>
      <c r="D188" s="149">
        <v>50000</v>
      </c>
      <c r="E188" s="165">
        <f t="shared" si="44"/>
        <v>144</v>
      </c>
      <c r="F188" s="165">
        <f t="shared" si="45"/>
        <v>144</v>
      </c>
      <c r="G188" s="529">
        <v>750</v>
      </c>
      <c r="H188" s="165">
        <f t="shared" si="46"/>
        <v>66.666666666666671</v>
      </c>
      <c r="I188" s="149">
        <v>10</v>
      </c>
      <c r="J188" s="14">
        <f t="shared" si="47"/>
        <v>72</v>
      </c>
      <c r="K188" s="149">
        <v>5</v>
      </c>
      <c r="L188" s="14">
        <f t="shared" si="48"/>
        <v>120.24000000000001</v>
      </c>
      <c r="M188" s="149">
        <v>5</v>
      </c>
      <c r="N188" s="149">
        <f t="shared" si="49"/>
        <v>59.760000000000005</v>
      </c>
      <c r="O188" s="14">
        <f t="shared" si="50"/>
        <v>72</v>
      </c>
      <c r="P188" s="166">
        <f t="shared" si="51"/>
        <v>9934</v>
      </c>
      <c r="Q188" s="166">
        <f t="shared" si="52"/>
        <v>165.56666666666666</v>
      </c>
      <c r="R188" s="542">
        <f>'Costs per Hr-Mn-Sc'!$F$8</f>
        <v>0.3597499999999999</v>
      </c>
      <c r="S188" s="417">
        <f t="shared" si="79"/>
        <v>24.817753472222215</v>
      </c>
      <c r="T188" s="137">
        <f>'Production Timings'!$D$12</f>
        <v>0.48566249999999983</v>
      </c>
      <c r="U188" s="138">
        <f>'Production Timings'!$D$6</f>
        <v>0.37773749999999989</v>
      </c>
      <c r="V188" s="412">
        <f>'Production Timings'!$D$10</f>
        <v>0.11991666666666663</v>
      </c>
      <c r="W188" s="14"/>
      <c r="X188" s="416">
        <f t="shared" si="86"/>
        <v>0</v>
      </c>
      <c r="Y188" s="416">
        <f t="shared" si="87"/>
        <v>0</v>
      </c>
      <c r="Z188" s="416">
        <f t="shared" si="85"/>
        <v>0</v>
      </c>
      <c r="AA188" s="154">
        <f t="shared" si="54"/>
        <v>25.801070138888878</v>
      </c>
      <c r="AB188" s="501">
        <v>1.25</v>
      </c>
      <c r="AC188" s="435">
        <v>1.5</v>
      </c>
      <c r="AD188" s="436">
        <v>1.75</v>
      </c>
      <c r="AE188" s="502">
        <f t="shared" si="90"/>
        <v>32.251337673611097</v>
      </c>
      <c r="AF188" s="437">
        <f t="shared" si="88"/>
        <v>38.701605208333319</v>
      </c>
      <c r="AG188" s="438">
        <f t="shared" si="89"/>
        <v>45.151872743055534</v>
      </c>
    </row>
    <row r="189" spans="2:33" x14ac:dyDescent="0.3">
      <c r="B189" s="14">
        <v>288</v>
      </c>
      <c r="C189" s="527">
        <v>1</v>
      </c>
      <c r="D189" s="149">
        <v>50000</v>
      </c>
      <c r="E189" s="165">
        <f>B189/C189</f>
        <v>288</v>
      </c>
      <c r="F189" s="165">
        <f>ROUNDUP(E189,0)</f>
        <v>288</v>
      </c>
      <c r="G189" s="529">
        <v>750</v>
      </c>
      <c r="H189" s="165">
        <f>D189/G189</f>
        <v>66.666666666666671</v>
      </c>
      <c r="I189" s="149">
        <v>10</v>
      </c>
      <c r="J189" s="14">
        <f>B189*0.5</f>
        <v>144</v>
      </c>
      <c r="K189" s="149">
        <v>5</v>
      </c>
      <c r="L189" s="14">
        <f>(K189*0.167)*F189</f>
        <v>240.48000000000002</v>
      </c>
      <c r="M189" s="149">
        <v>5</v>
      </c>
      <c r="N189" s="149">
        <f>(M189*E189)*0.083</f>
        <v>119.52000000000001</v>
      </c>
      <c r="O189" s="14">
        <f>(0.5*C189)*F189</f>
        <v>144</v>
      </c>
      <c r="P189" s="166">
        <f>(H189*F189)+(I189+J189+L189+N189+O189)</f>
        <v>19858</v>
      </c>
      <c r="Q189" s="166">
        <f>P189/60</f>
        <v>330.96666666666664</v>
      </c>
      <c r="R189" s="542">
        <f>'Costs per Hr-Mn-Sc'!$F$8</f>
        <v>0.3597499999999999</v>
      </c>
      <c r="S189" s="417">
        <f>(R189*P189)/B189</f>
        <v>24.805262152777772</v>
      </c>
      <c r="T189" s="137">
        <f>'Production Timings'!$D$12</f>
        <v>0.48566249999999983</v>
      </c>
      <c r="U189" s="138">
        <f>'Production Timings'!$D$6</f>
        <v>0.37773749999999989</v>
      </c>
      <c r="V189" s="412">
        <f>'Production Timings'!$D$10</f>
        <v>0.11991666666666663</v>
      </c>
      <c r="W189" s="14"/>
      <c r="X189" s="416">
        <f t="shared" si="86"/>
        <v>0</v>
      </c>
      <c r="Y189" s="416">
        <f t="shared" si="87"/>
        <v>0</v>
      </c>
      <c r="Z189" s="416">
        <f t="shared" si="85"/>
        <v>0</v>
      </c>
      <c r="AA189" s="154">
        <f>SUM(S189:V189)+Y189</f>
        <v>25.788578819444435</v>
      </c>
      <c r="AB189" s="501">
        <v>1.25</v>
      </c>
      <c r="AC189" s="435">
        <v>1.5</v>
      </c>
      <c r="AD189" s="436">
        <v>1.75</v>
      </c>
      <c r="AE189" s="502">
        <f>AA189*AB189</f>
        <v>32.235723524305541</v>
      </c>
      <c r="AF189" s="437">
        <f>AA189*AC189</f>
        <v>38.682868229166651</v>
      </c>
      <c r="AG189" s="438">
        <f>AA189*AD189</f>
        <v>45.130012934027761</v>
      </c>
    </row>
    <row r="190" spans="2:33" x14ac:dyDescent="0.3">
      <c r="B190" s="422">
        <v>1</v>
      </c>
      <c r="C190" s="525">
        <v>1</v>
      </c>
      <c r="D190" s="422">
        <v>60000</v>
      </c>
      <c r="E190" s="424">
        <f t="shared" ref="E190:E251" si="91">B190/C190</f>
        <v>1</v>
      </c>
      <c r="F190" s="424">
        <f t="shared" ref="F190:F251" si="92">ROUNDUP(E190,0)</f>
        <v>1</v>
      </c>
      <c r="G190" s="528">
        <v>750</v>
      </c>
      <c r="H190" s="424">
        <f t="shared" ref="H190:H251" si="93">D190/G190</f>
        <v>80</v>
      </c>
      <c r="I190" s="422">
        <v>10</v>
      </c>
      <c r="J190" s="422">
        <f t="shared" ref="J190:J251" si="94">B190*0.5</f>
        <v>0.5</v>
      </c>
      <c r="K190" s="422">
        <v>5</v>
      </c>
      <c r="L190" s="422">
        <f t="shared" ref="L190:L251" si="95">(K190*0.167)*F190</f>
        <v>0.83500000000000008</v>
      </c>
      <c r="M190" s="422">
        <v>5</v>
      </c>
      <c r="N190" s="422">
        <f t="shared" ref="N190:N251" si="96">(M190*E190)*0.083</f>
        <v>0.41500000000000004</v>
      </c>
      <c r="O190" s="422">
        <f t="shared" ref="O190:O251" si="97">(0.5*C190)*F190</f>
        <v>0.5</v>
      </c>
      <c r="P190" s="426">
        <f t="shared" ref="P190:P251" si="98">(H190*F190)+(I190+J190+L190+N190+O190)</f>
        <v>92.25</v>
      </c>
      <c r="Q190" s="426">
        <f t="shared" ref="Q190:Q251" si="99">P190/60</f>
        <v>1.5375000000000001</v>
      </c>
      <c r="R190" s="544">
        <f>'Costs per Hr-Mn-Sc'!$F$8</f>
        <v>0.3597499999999999</v>
      </c>
      <c r="S190" s="427">
        <f t="shared" si="79"/>
        <v>33.186937499999992</v>
      </c>
      <c r="T190" s="428">
        <f>'Production Timings'!$D$12</f>
        <v>0.48566249999999983</v>
      </c>
      <c r="U190" s="429">
        <f>'Production Timings'!$D$6</f>
        <v>0.37773749999999989</v>
      </c>
      <c r="V190" s="422">
        <f>'Production Timings'!$D$10</f>
        <v>0.11991666666666663</v>
      </c>
      <c r="W190" s="422"/>
      <c r="X190" s="422">
        <f>(X$4*W190)</f>
        <v>0</v>
      </c>
      <c r="Y190" s="422">
        <f>(Y$4*W190)</f>
        <v>0</v>
      </c>
      <c r="Z190" s="422">
        <f>W190*X190+Y190</f>
        <v>0</v>
      </c>
      <c r="AA190" s="430">
        <f t="shared" ref="AA190:AA251" si="100">SUM(S190:V190)+Y190</f>
        <v>34.170254166666659</v>
      </c>
      <c r="AB190" s="431">
        <v>1.25</v>
      </c>
      <c r="AC190" s="431">
        <v>1.5</v>
      </c>
      <c r="AD190" s="432">
        <v>1.75</v>
      </c>
      <c r="AE190" s="433">
        <f t="shared" si="90"/>
        <v>42.712817708333326</v>
      </c>
      <c r="AF190" s="434">
        <f t="shared" si="88"/>
        <v>51.255381249999985</v>
      </c>
      <c r="AG190" s="434">
        <f t="shared" si="89"/>
        <v>59.797944791666652</v>
      </c>
    </row>
    <row r="191" spans="2:33" x14ac:dyDescent="0.3">
      <c r="B191" s="416">
        <v>2</v>
      </c>
      <c r="C191" s="526">
        <v>1</v>
      </c>
      <c r="D191" s="149">
        <v>60000</v>
      </c>
      <c r="E191" s="165">
        <f>B191/C191</f>
        <v>2</v>
      </c>
      <c r="F191" s="165">
        <f>ROUNDUP(E191,0)</f>
        <v>2</v>
      </c>
      <c r="G191" s="529">
        <v>750</v>
      </c>
      <c r="H191" s="165">
        <f>D191/G191</f>
        <v>80</v>
      </c>
      <c r="I191" s="149">
        <v>10</v>
      </c>
      <c r="J191" s="14">
        <f>B191*0.5</f>
        <v>1</v>
      </c>
      <c r="K191" s="149">
        <v>5</v>
      </c>
      <c r="L191" s="14">
        <f>(K191*0.167)*F191</f>
        <v>1.6700000000000002</v>
      </c>
      <c r="M191" s="149">
        <v>5</v>
      </c>
      <c r="N191" s="149">
        <f>(M191*E191)*0.083</f>
        <v>0.83000000000000007</v>
      </c>
      <c r="O191" s="14">
        <f>(0.5*C191)*F191</f>
        <v>1</v>
      </c>
      <c r="P191" s="166">
        <f>(H191*F191)+(I191+J191+L191+N191+O191)</f>
        <v>174.5</v>
      </c>
      <c r="Q191" s="166">
        <f>P191/60</f>
        <v>2.9083333333333332</v>
      </c>
      <c r="R191" s="542">
        <f>'Costs per Hr-Mn-Sc'!$F$8</f>
        <v>0.3597499999999999</v>
      </c>
      <c r="S191" s="417">
        <f>(R191*P191)/B191</f>
        <v>31.38818749999999</v>
      </c>
      <c r="T191" s="137">
        <f>'Production Timings'!$D$12</f>
        <v>0.48566249999999983</v>
      </c>
      <c r="U191" s="138">
        <f>'Production Timings'!$D$6</f>
        <v>0.37773749999999989</v>
      </c>
      <c r="V191" s="412">
        <f>'Production Timings'!$D$10</f>
        <v>0.11991666666666663</v>
      </c>
      <c r="W191" s="14"/>
      <c r="X191" s="416">
        <f>(X$4*W191)</f>
        <v>0</v>
      </c>
      <c r="Y191" s="416">
        <f>(Y$4*W191)</f>
        <v>0</v>
      </c>
      <c r="Z191" s="416">
        <f>W191*X191+Y191</f>
        <v>0</v>
      </c>
      <c r="AA191" s="154">
        <f>SUM(S191:V191)+Y191</f>
        <v>32.371504166666661</v>
      </c>
      <c r="AB191" s="501">
        <v>1.25</v>
      </c>
      <c r="AC191" s="435">
        <v>1.5</v>
      </c>
      <c r="AD191" s="436">
        <v>1.75</v>
      </c>
      <c r="AE191" s="502">
        <f>AA191*AB191</f>
        <v>40.464380208333324</v>
      </c>
      <c r="AF191" s="437">
        <f>AA191*AC191</f>
        <v>48.557256249999995</v>
      </c>
      <c r="AG191" s="438">
        <f>AA191*AD191</f>
        <v>56.650132291666658</v>
      </c>
    </row>
    <row r="192" spans="2:33" x14ac:dyDescent="0.3">
      <c r="B192" s="149">
        <v>6</v>
      </c>
      <c r="C192" s="527">
        <v>1</v>
      </c>
      <c r="D192" s="149">
        <v>60000</v>
      </c>
      <c r="E192" s="165">
        <f t="shared" si="91"/>
        <v>6</v>
      </c>
      <c r="F192" s="165">
        <f t="shared" si="92"/>
        <v>6</v>
      </c>
      <c r="G192" s="529">
        <v>750</v>
      </c>
      <c r="H192" s="165">
        <f t="shared" si="93"/>
        <v>80</v>
      </c>
      <c r="I192" s="149">
        <v>10</v>
      </c>
      <c r="J192" s="14">
        <f t="shared" si="94"/>
        <v>3</v>
      </c>
      <c r="K192" s="149">
        <v>5</v>
      </c>
      <c r="L192" s="14">
        <f t="shared" si="95"/>
        <v>5.0100000000000007</v>
      </c>
      <c r="M192" s="149">
        <v>5</v>
      </c>
      <c r="N192" s="149">
        <f t="shared" si="96"/>
        <v>2.4900000000000002</v>
      </c>
      <c r="O192" s="14">
        <f t="shared" si="97"/>
        <v>3</v>
      </c>
      <c r="P192" s="166">
        <f t="shared" si="98"/>
        <v>503.5</v>
      </c>
      <c r="Q192" s="166">
        <f t="shared" si="99"/>
        <v>8.3916666666666675</v>
      </c>
      <c r="R192" s="542">
        <f>'Costs per Hr-Mn-Sc'!$F$8</f>
        <v>0.3597499999999999</v>
      </c>
      <c r="S192" s="417">
        <f t="shared" si="79"/>
        <v>30.189020833333327</v>
      </c>
      <c r="T192" s="137">
        <f>'Production Timings'!$D$12</f>
        <v>0.48566249999999983</v>
      </c>
      <c r="U192" s="138">
        <f>'Production Timings'!$D$6</f>
        <v>0.37773749999999989</v>
      </c>
      <c r="V192" s="412">
        <f>'Production Timings'!$D$10</f>
        <v>0.11991666666666663</v>
      </c>
      <c r="W192" s="14"/>
      <c r="X192" s="416">
        <f>(X$4*W192)</f>
        <v>0</v>
      </c>
      <c r="Y192" s="416">
        <f>(Y$4*W192)</f>
        <v>0</v>
      </c>
      <c r="Z192" s="416">
        <f t="shared" ref="Z192:Z198" si="101">W192*X192+Y192</f>
        <v>0</v>
      </c>
      <c r="AA192" s="154">
        <f t="shared" si="100"/>
        <v>31.17233749999999</v>
      </c>
      <c r="AB192" s="501">
        <v>1.25</v>
      </c>
      <c r="AC192" s="435">
        <v>1.5</v>
      </c>
      <c r="AD192" s="436">
        <v>1.75</v>
      </c>
      <c r="AE192" s="502">
        <f t="shared" si="90"/>
        <v>38.96542187499999</v>
      </c>
      <c r="AF192" s="437">
        <f t="shared" si="88"/>
        <v>46.758506249999982</v>
      </c>
      <c r="AG192" s="438">
        <f t="shared" si="89"/>
        <v>54.551590624999982</v>
      </c>
    </row>
    <row r="193" spans="2:33" x14ac:dyDescent="0.3">
      <c r="B193" s="149">
        <v>12</v>
      </c>
      <c r="C193" s="527">
        <v>1</v>
      </c>
      <c r="D193" s="149">
        <v>60000</v>
      </c>
      <c r="E193" s="165">
        <f t="shared" si="91"/>
        <v>12</v>
      </c>
      <c r="F193" s="165">
        <f t="shared" si="92"/>
        <v>12</v>
      </c>
      <c r="G193" s="529">
        <v>750</v>
      </c>
      <c r="H193" s="165">
        <f t="shared" si="93"/>
        <v>80</v>
      </c>
      <c r="I193" s="149">
        <v>10</v>
      </c>
      <c r="J193" s="14">
        <f t="shared" si="94"/>
        <v>6</v>
      </c>
      <c r="K193" s="149">
        <v>5</v>
      </c>
      <c r="L193" s="14">
        <f t="shared" si="95"/>
        <v>10.020000000000001</v>
      </c>
      <c r="M193" s="149">
        <v>5</v>
      </c>
      <c r="N193" s="149">
        <f t="shared" si="96"/>
        <v>4.9800000000000004</v>
      </c>
      <c r="O193" s="14">
        <f t="shared" si="97"/>
        <v>6</v>
      </c>
      <c r="P193" s="166">
        <f t="shared" si="98"/>
        <v>997</v>
      </c>
      <c r="Q193" s="166">
        <f t="shared" si="99"/>
        <v>16.616666666666667</v>
      </c>
      <c r="R193" s="542">
        <f>'Costs per Hr-Mn-Sc'!$F$8</f>
        <v>0.3597499999999999</v>
      </c>
      <c r="S193" s="417">
        <f t="shared" si="79"/>
        <v>29.889229166666656</v>
      </c>
      <c r="T193" s="137">
        <f>'Production Timings'!$D$12</f>
        <v>0.48566249999999983</v>
      </c>
      <c r="U193" s="138">
        <f>'Production Timings'!$D$6</f>
        <v>0.37773749999999989</v>
      </c>
      <c r="V193" s="412">
        <f>'Production Timings'!$D$10</f>
        <v>0.11991666666666663</v>
      </c>
      <c r="W193" s="14"/>
      <c r="X193" s="416">
        <f t="shared" ref="X193:X198" si="102">(X$4*W193)</f>
        <v>0</v>
      </c>
      <c r="Y193" s="416">
        <f t="shared" ref="Y193:Y198" si="103">(Y$4*W193)</f>
        <v>0</v>
      </c>
      <c r="Z193" s="416">
        <f t="shared" si="101"/>
        <v>0</v>
      </c>
      <c r="AA193" s="154">
        <f t="shared" si="100"/>
        <v>30.872545833333319</v>
      </c>
      <c r="AB193" s="501">
        <v>1.25</v>
      </c>
      <c r="AC193" s="435">
        <v>1.5</v>
      </c>
      <c r="AD193" s="436">
        <v>1.75</v>
      </c>
      <c r="AE193" s="502">
        <f t="shared" si="90"/>
        <v>38.590682291666653</v>
      </c>
      <c r="AF193" s="437">
        <f t="shared" si="88"/>
        <v>46.308818749999979</v>
      </c>
      <c r="AG193" s="438">
        <f t="shared" si="89"/>
        <v>54.026955208333305</v>
      </c>
    </row>
    <row r="194" spans="2:33" x14ac:dyDescent="0.3">
      <c r="B194" s="149">
        <v>24</v>
      </c>
      <c r="C194" s="527">
        <v>1</v>
      </c>
      <c r="D194" s="149">
        <v>60000</v>
      </c>
      <c r="E194" s="165">
        <f t="shared" si="91"/>
        <v>24</v>
      </c>
      <c r="F194" s="165">
        <f t="shared" si="92"/>
        <v>24</v>
      </c>
      <c r="G194" s="529">
        <v>750</v>
      </c>
      <c r="H194" s="165">
        <f t="shared" si="93"/>
        <v>80</v>
      </c>
      <c r="I194" s="149">
        <v>10</v>
      </c>
      <c r="J194" s="14">
        <f t="shared" si="94"/>
        <v>12</v>
      </c>
      <c r="K194" s="149">
        <v>5</v>
      </c>
      <c r="L194" s="14">
        <f t="shared" si="95"/>
        <v>20.040000000000003</v>
      </c>
      <c r="M194" s="149">
        <v>5</v>
      </c>
      <c r="N194" s="149">
        <f t="shared" si="96"/>
        <v>9.9600000000000009</v>
      </c>
      <c r="O194" s="14">
        <f t="shared" si="97"/>
        <v>12</v>
      </c>
      <c r="P194" s="166">
        <f t="shared" si="98"/>
        <v>1984</v>
      </c>
      <c r="Q194" s="166">
        <f t="shared" si="99"/>
        <v>33.06666666666667</v>
      </c>
      <c r="R194" s="542">
        <f>'Costs per Hr-Mn-Sc'!$F$8</f>
        <v>0.3597499999999999</v>
      </c>
      <c r="S194" s="417">
        <f t="shared" si="79"/>
        <v>29.739333333333324</v>
      </c>
      <c r="T194" s="137">
        <f>'Production Timings'!$D$12</f>
        <v>0.48566249999999983</v>
      </c>
      <c r="U194" s="138">
        <f>'Production Timings'!$D$6</f>
        <v>0.37773749999999989</v>
      </c>
      <c r="V194" s="412">
        <f>'Production Timings'!$D$10</f>
        <v>0.11991666666666663</v>
      </c>
      <c r="W194" s="14"/>
      <c r="X194" s="416">
        <f t="shared" si="102"/>
        <v>0</v>
      </c>
      <c r="Y194" s="416">
        <f t="shared" si="103"/>
        <v>0</v>
      </c>
      <c r="Z194" s="416">
        <f t="shared" si="101"/>
        <v>0</v>
      </c>
      <c r="AA194" s="154">
        <f t="shared" si="100"/>
        <v>30.722649999999987</v>
      </c>
      <c r="AB194" s="501">
        <v>1.25</v>
      </c>
      <c r="AC194" s="435">
        <v>1.5</v>
      </c>
      <c r="AD194" s="436">
        <v>1.75</v>
      </c>
      <c r="AE194" s="502">
        <f t="shared" si="90"/>
        <v>38.403312499999984</v>
      </c>
      <c r="AF194" s="437">
        <f t="shared" si="88"/>
        <v>46.083974999999981</v>
      </c>
      <c r="AG194" s="438">
        <f t="shared" si="89"/>
        <v>53.764637499999978</v>
      </c>
    </row>
    <row r="195" spans="2:33" x14ac:dyDescent="0.3">
      <c r="B195" s="149">
        <v>48</v>
      </c>
      <c r="C195" s="527">
        <v>1</v>
      </c>
      <c r="D195" s="149">
        <v>60000</v>
      </c>
      <c r="E195" s="165">
        <f t="shared" si="91"/>
        <v>48</v>
      </c>
      <c r="F195" s="165">
        <f t="shared" si="92"/>
        <v>48</v>
      </c>
      <c r="G195" s="529">
        <v>750</v>
      </c>
      <c r="H195" s="165">
        <f t="shared" si="93"/>
        <v>80</v>
      </c>
      <c r="I195" s="149">
        <v>10</v>
      </c>
      <c r="J195" s="14">
        <f t="shared" si="94"/>
        <v>24</v>
      </c>
      <c r="K195" s="149">
        <v>5</v>
      </c>
      <c r="L195" s="14">
        <f t="shared" si="95"/>
        <v>40.080000000000005</v>
      </c>
      <c r="M195" s="149">
        <v>5</v>
      </c>
      <c r="N195" s="149">
        <f t="shared" si="96"/>
        <v>19.920000000000002</v>
      </c>
      <c r="O195" s="14">
        <f t="shared" si="97"/>
        <v>24</v>
      </c>
      <c r="P195" s="166">
        <f t="shared" si="98"/>
        <v>3958</v>
      </c>
      <c r="Q195" s="166">
        <f t="shared" si="99"/>
        <v>65.966666666666669</v>
      </c>
      <c r="R195" s="542">
        <f>'Costs per Hr-Mn-Sc'!$F$8</f>
        <v>0.3597499999999999</v>
      </c>
      <c r="S195" s="417">
        <f t="shared" si="79"/>
        <v>29.664385416666658</v>
      </c>
      <c r="T195" s="137">
        <f>'Production Timings'!$D$12</f>
        <v>0.48566249999999983</v>
      </c>
      <c r="U195" s="138">
        <f>'Production Timings'!$D$6</f>
        <v>0.37773749999999989</v>
      </c>
      <c r="V195" s="412">
        <f>'Production Timings'!$D$10</f>
        <v>0.11991666666666663</v>
      </c>
      <c r="W195" s="14"/>
      <c r="X195" s="416">
        <f t="shared" si="102"/>
        <v>0</v>
      </c>
      <c r="Y195" s="416">
        <f t="shared" si="103"/>
        <v>0</v>
      </c>
      <c r="Z195" s="416">
        <f t="shared" si="101"/>
        <v>0</v>
      </c>
      <c r="AA195" s="154">
        <f t="shared" si="100"/>
        <v>30.647702083333321</v>
      </c>
      <c r="AB195" s="501">
        <v>1.25</v>
      </c>
      <c r="AC195" s="435">
        <v>1.5</v>
      </c>
      <c r="AD195" s="436">
        <v>1.75</v>
      </c>
      <c r="AE195" s="502">
        <f t="shared" si="90"/>
        <v>38.30962760416665</v>
      </c>
      <c r="AF195" s="437">
        <f t="shared" si="88"/>
        <v>45.971553124999986</v>
      </c>
      <c r="AG195" s="438">
        <f t="shared" si="89"/>
        <v>53.633478645833314</v>
      </c>
    </row>
    <row r="196" spans="2:33" x14ac:dyDescent="0.3">
      <c r="B196" s="14">
        <v>72</v>
      </c>
      <c r="C196" s="527">
        <v>1</v>
      </c>
      <c r="D196" s="149">
        <v>60000</v>
      </c>
      <c r="E196" s="165">
        <f t="shared" si="91"/>
        <v>72</v>
      </c>
      <c r="F196" s="165">
        <f t="shared" si="92"/>
        <v>72</v>
      </c>
      <c r="G196" s="529">
        <v>750</v>
      </c>
      <c r="H196" s="165">
        <f t="shared" si="93"/>
        <v>80</v>
      </c>
      <c r="I196" s="149">
        <v>10</v>
      </c>
      <c r="J196" s="14">
        <f t="shared" si="94"/>
        <v>36</v>
      </c>
      <c r="K196" s="149">
        <v>5</v>
      </c>
      <c r="L196" s="14">
        <f t="shared" si="95"/>
        <v>60.120000000000005</v>
      </c>
      <c r="M196" s="149">
        <v>5</v>
      </c>
      <c r="N196" s="149">
        <f t="shared" si="96"/>
        <v>29.880000000000003</v>
      </c>
      <c r="O196" s="14">
        <f t="shared" si="97"/>
        <v>36</v>
      </c>
      <c r="P196" s="166">
        <f t="shared" si="98"/>
        <v>5932</v>
      </c>
      <c r="Q196" s="166">
        <f t="shared" si="99"/>
        <v>98.86666666666666</v>
      </c>
      <c r="R196" s="542">
        <f>'Costs per Hr-Mn-Sc'!$F$8</f>
        <v>0.3597499999999999</v>
      </c>
      <c r="S196" s="417">
        <f t="shared" si="79"/>
        <v>29.639402777777768</v>
      </c>
      <c r="T196" s="137">
        <f>'Production Timings'!$D$12</f>
        <v>0.48566249999999983</v>
      </c>
      <c r="U196" s="138">
        <f>'Production Timings'!$D$6</f>
        <v>0.37773749999999989</v>
      </c>
      <c r="V196" s="412">
        <f>'Production Timings'!$D$10</f>
        <v>0.11991666666666663</v>
      </c>
      <c r="W196" s="14"/>
      <c r="X196" s="416">
        <f t="shared" si="102"/>
        <v>0</v>
      </c>
      <c r="Y196" s="416">
        <f t="shared" si="103"/>
        <v>0</v>
      </c>
      <c r="Z196" s="416">
        <f t="shared" si="101"/>
        <v>0</v>
      </c>
      <c r="AA196" s="154">
        <f t="shared" si="100"/>
        <v>30.622719444444432</v>
      </c>
      <c r="AB196" s="501">
        <v>1.25</v>
      </c>
      <c r="AC196" s="435">
        <v>1.5</v>
      </c>
      <c r="AD196" s="436">
        <v>1.75</v>
      </c>
      <c r="AE196" s="502">
        <f t="shared" si="90"/>
        <v>38.278399305555538</v>
      </c>
      <c r="AF196" s="437">
        <f t="shared" si="88"/>
        <v>45.934079166666649</v>
      </c>
      <c r="AG196" s="438">
        <f t="shared" si="89"/>
        <v>53.589759027777752</v>
      </c>
    </row>
    <row r="197" spans="2:33" x14ac:dyDescent="0.3">
      <c r="B197" s="14">
        <v>144</v>
      </c>
      <c r="C197" s="527">
        <v>1</v>
      </c>
      <c r="D197" s="149">
        <v>60000</v>
      </c>
      <c r="E197" s="165">
        <f t="shared" si="91"/>
        <v>144</v>
      </c>
      <c r="F197" s="165">
        <f t="shared" si="92"/>
        <v>144</v>
      </c>
      <c r="G197" s="529">
        <v>750</v>
      </c>
      <c r="H197" s="165">
        <f t="shared" si="93"/>
        <v>80</v>
      </c>
      <c r="I197" s="149">
        <v>10</v>
      </c>
      <c r="J197" s="14">
        <f t="shared" si="94"/>
        <v>72</v>
      </c>
      <c r="K197" s="149">
        <v>5</v>
      </c>
      <c r="L197" s="14">
        <f t="shared" si="95"/>
        <v>120.24000000000001</v>
      </c>
      <c r="M197" s="149">
        <v>5</v>
      </c>
      <c r="N197" s="149">
        <f t="shared" si="96"/>
        <v>59.760000000000005</v>
      </c>
      <c r="O197" s="14">
        <f t="shared" si="97"/>
        <v>72</v>
      </c>
      <c r="P197" s="166">
        <f t="shared" si="98"/>
        <v>11854</v>
      </c>
      <c r="Q197" s="166">
        <f t="shared" si="99"/>
        <v>197.56666666666666</v>
      </c>
      <c r="R197" s="542">
        <f>'Costs per Hr-Mn-Sc'!$F$8</f>
        <v>0.3597499999999999</v>
      </c>
      <c r="S197" s="417">
        <f t="shared" si="79"/>
        <v>29.614420138888882</v>
      </c>
      <c r="T197" s="137">
        <f>'Production Timings'!$D$12</f>
        <v>0.48566249999999983</v>
      </c>
      <c r="U197" s="138">
        <f>'Production Timings'!$D$6</f>
        <v>0.37773749999999989</v>
      </c>
      <c r="V197" s="412">
        <f>'Production Timings'!$D$10</f>
        <v>0.11991666666666663</v>
      </c>
      <c r="W197" s="14"/>
      <c r="X197" s="416">
        <f t="shared" si="102"/>
        <v>0</v>
      </c>
      <c r="Y197" s="416">
        <f t="shared" si="103"/>
        <v>0</v>
      </c>
      <c r="Z197" s="416">
        <f t="shared" si="101"/>
        <v>0</v>
      </c>
      <c r="AA197" s="154">
        <f t="shared" si="100"/>
        <v>30.597736805555545</v>
      </c>
      <c r="AB197" s="501">
        <v>1.25</v>
      </c>
      <c r="AC197" s="435">
        <v>1.5</v>
      </c>
      <c r="AD197" s="436">
        <v>1.75</v>
      </c>
      <c r="AE197" s="502">
        <f t="shared" si="90"/>
        <v>38.247171006944434</v>
      </c>
      <c r="AF197" s="437">
        <f t="shared" si="88"/>
        <v>45.89660520833332</v>
      </c>
      <c r="AG197" s="438">
        <f t="shared" si="89"/>
        <v>53.546039409722205</v>
      </c>
    </row>
    <row r="198" spans="2:33" x14ac:dyDescent="0.3">
      <c r="B198" s="14">
        <v>288</v>
      </c>
      <c r="C198" s="527">
        <v>1</v>
      </c>
      <c r="D198" s="149">
        <v>60000</v>
      </c>
      <c r="E198" s="165">
        <f>B198/C198</f>
        <v>288</v>
      </c>
      <c r="F198" s="165">
        <f>ROUNDUP(E198,0)</f>
        <v>288</v>
      </c>
      <c r="G198" s="529">
        <v>750</v>
      </c>
      <c r="H198" s="165">
        <f>D198/G198</f>
        <v>80</v>
      </c>
      <c r="I198" s="149">
        <v>10</v>
      </c>
      <c r="J198" s="14">
        <f>B198*0.5</f>
        <v>144</v>
      </c>
      <c r="K198" s="149">
        <v>5</v>
      </c>
      <c r="L198" s="14">
        <f>(K198*0.167)*F198</f>
        <v>240.48000000000002</v>
      </c>
      <c r="M198" s="149">
        <v>5</v>
      </c>
      <c r="N198" s="149">
        <f>(M198*E198)*0.083</f>
        <v>119.52000000000001</v>
      </c>
      <c r="O198" s="14">
        <f>(0.5*C198)*F198</f>
        <v>144</v>
      </c>
      <c r="P198" s="166">
        <f>(H198*F198)+(I198+J198+L198+N198+O198)</f>
        <v>23698</v>
      </c>
      <c r="Q198" s="166">
        <f>P198/60</f>
        <v>394.96666666666664</v>
      </c>
      <c r="R198" s="542">
        <f>'Costs per Hr-Mn-Sc'!$F$8</f>
        <v>0.3597499999999999</v>
      </c>
      <c r="S198" s="417">
        <f>(R198*P198)/B198</f>
        <v>29.601928819444439</v>
      </c>
      <c r="T198" s="137">
        <f>'Production Timings'!$D$12</f>
        <v>0.48566249999999983</v>
      </c>
      <c r="U198" s="138">
        <f>'Production Timings'!$D$6</f>
        <v>0.37773749999999989</v>
      </c>
      <c r="V198" s="412">
        <f>'Production Timings'!$D$10</f>
        <v>0.11991666666666663</v>
      </c>
      <c r="W198" s="14"/>
      <c r="X198" s="416">
        <f t="shared" si="102"/>
        <v>0</v>
      </c>
      <c r="Y198" s="416">
        <f t="shared" si="103"/>
        <v>0</v>
      </c>
      <c r="Z198" s="416">
        <f t="shared" si="101"/>
        <v>0</v>
      </c>
      <c r="AA198" s="154">
        <f>SUM(S198:V198)+Y198</f>
        <v>30.585245486111102</v>
      </c>
      <c r="AB198" s="501">
        <v>1.25</v>
      </c>
      <c r="AC198" s="435">
        <v>1.5</v>
      </c>
      <c r="AD198" s="436">
        <v>1.75</v>
      </c>
      <c r="AE198" s="502">
        <f>AA198*AB198</f>
        <v>38.231556857638878</v>
      </c>
      <c r="AF198" s="437">
        <f>AA198*AC198</f>
        <v>45.877868229166651</v>
      </c>
      <c r="AG198" s="438">
        <f>AA198*AD198</f>
        <v>53.524179600694431</v>
      </c>
    </row>
    <row r="199" spans="2:33" x14ac:dyDescent="0.3">
      <c r="B199" s="422">
        <v>1</v>
      </c>
      <c r="C199" s="525">
        <v>1</v>
      </c>
      <c r="D199" s="422">
        <v>70000</v>
      </c>
      <c r="E199" s="424">
        <f t="shared" si="91"/>
        <v>1</v>
      </c>
      <c r="F199" s="424">
        <f t="shared" si="92"/>
        <v>1</v>
      </c>
      <c r="G199" s="528">
        <v>750</v>
      </c>
      <c r="H199" s="424">
        <f t="shared" si="93"/>
        <v>93.333333333333329</v>
      </c>
      <c r="I199" s="422">
        <v>10</v>
      </c>
      <c r="J199" s="422">
        <f t="shared" si="94"/>
        <v>0.5</v>
      </c>
      <c r="K199" s="422">
        <v>5</v>
      </c>
      <c r="L199" s="422">
        <f t="shared" si="95"/>
        <v>0.83500000000000008</v>
      </c>
      <c r="M199" s="422">
        <v>5</v>
      </c>
      <c r="N199" s="422">
        <f t="shared" si="96"/>
        <v>0.41500000000000004</v>
      </c>
      <c r="O199" s="422">
        <f t="shared" si="97"/>
        <v>0.5</v>
      </c>
      <c r="P199" s="426">
        <f t="shared" si="98"/>
        <v>105.58333333333333</v>
      </c>
      <c r="Q199" s="426">
        <f t="shared" si="99"/>
        <v>1.7597222222222222</v>
      </c>
      <c r="R199" s="544">
        <f>'Costs per Hr-Mn-Sc'!$F$8</f>
        <v>0.3597499999999999</v>
      </c>
      <c r="S199" s="427">
        <f t="shared" si="79"/>
        <v>37.983604166666652</v>
      </c>
      <c r="T199" s="428">
        <f>'Production Timings'!$D$12</f>
        <v>0.48566249999999983</v>
      </c>
      <c r="U199" s="429">
        <f>'Production Timings'!$D$6</f>
        <v>0.37773749999999989</v>
      </c>
      <c r="V199" s="422">
        <f>'Production Timings'!$D$10</f>
        <v>0.11991666666666663</v>
      </c>
      <c r="W199" s="422"/>
      <c r="X199" s="422">
        <f>(X$4*W199)</f>
        <v>0</v>
      </c>
      <c r="Y199" s="422">
        <f>(Y$4*W199)</f>
        <v>0</v>
      </c>
      <c r="Z199" s="422">
        <f>W199*X199+Y199</f>
        <v>0</v>
      </c>
      <c r="AA199" s="430">
        <f t="shared" si="100"/>
        <v>38.966920833333319</v>
      </c>
      <c r="AB199" s="431">
        <v>1.25</v>
      </c>
      <c r="AC199" s="431">
        <v>1.5</v>
      </c>
      <c r="AD199" s="432">
        <v>1.75</v>
      </c>
      <c r="AE199" s="433">
        <f t="shared" si="90"/>
        <v>48.708651041666648</v>
      </c>
      <c r="AF199" s="434">
        <f t="shared" si="88"/>
        <v>58.450381249999978</v>
      </c>
      <c r="AG199" s="434">
        <f t="shared" si="89"/>
        <v>68.192111458333301</v>
      </c>
    </row>
    <row r="200" spans="2:33" x14ac:dyDescent="0.3">
      <c r="B200" s="416">
        <v>2</v>
      </c>
      <c r="C200" s="526">
        <v>1</v>
      </c>
      <c r="D200" s="149">
        <v>70000</v>
      </c>
      <c r="E200" s="165">
        <f>B200/C200</f>
        <v>2</v>
      </c>
      <c r="F200" s="165">
        <f>ROUNDUP(E200,0)</f>
        <v>2</v>
      </c>
      <c r="G200" s="529">
        <v>750</v>
      </c>
      <c r="H200" s="165">
        <f>D200/G200</f>
        <v>93.333333333333329</v>
      </c>
      <c r="I200" s="149">
        <v>10</v>
      </c>
      <c r="J200" s="14">
        <f>B200*0.5</f>
        <v>1</v>
      </c>
      <c r="K200" s="149">
        <v>5</v>
      </c>
      <c r="L200" s="14">
        <f>(K200*0.167)*F200</f>
        <v>1.6700000000000002</v>
      </c>
      <c r="M200" s="149">
        <v>5</v>
      </c>
      <c r="N200" s="149">
        <f>(M200*E200)*0.083</f>
        <v>0.83000000000000007</v>
      </c>
      <c r="O200" s="14">
        <f>(0.5*C200)*F200</f>
        <v>1</v>
      </c>
      <c r="P200" s="166">
        <f>(H200*F200)+(I200+J200+L200+N200+O200)</f>
        <v>201.16666666666666</v>
      </c>
      <c r="Q200" s="166">
        <f>P200/60</f>
        <v>3.3527777777777774</v>
      </c>
      <c r="R200" s="542">
        <f>'Costs per Hr-Mn-Sc'!$F$8</f>
        <v>0.3597499999999999</v>
      </c>
      <c r="S200" s="417">
        <f>(R200*P200)/B200</f>
        <v>36.184854166666653</v>
      </c>
      <c r="T200" s="137">
        <f>'Production Timings'!$D$12</f>
        <v>0.48566249999999983</v>
      </c>
      <c r="U200" s="138">
        <f>'Production Timings'!$D$6</f>
        <v>0.37773749999999989</v>
      </c>
      <c r="V200" s="412">
        <f>'Production Timings'!$D$10</f>
        <v>0.11991666666666663</v>
      </c>
      <c r="W200" s="14"/>
      <c r="X200" s="416">
        <f>(X$4*W200)</f>
        <v>0</v>
      </c>
      <c r="Y200" s="416">
        <f>(Y$4*W200)</f>
        <v>0</v>
      </c>
      <c r="Z200" s="416">
        <f>W200*X200+Y200</f>
        <v>0</v>
      </c>
      <c r="AA200" s="154">
        <f>SUM(S200:V200)+Y200</f>
        <v>37.168170833333321</v>
      </c>
      <c r="AB200" s="501">
        <v>1.25</v>
      </c>
      <c r="AC200" s="435">
        <v>1.5</v>
      </c>
      <c r="AD200" s="436">
        <v>1.75</v>
      </c>
      <c r="AE200" s="502">
        <f>AA200*AB200</f>
        <v>46.460213541666647</v>
      </c>
      <c r="AF200" s="437">
        <f>AA200*AC200</f>
        <v>55.752256249999981</v>
      </c>
      <c r="AG200" s="438">
        <f>AA200*AD200</f>
        <v>65.044298958333314</v>
      </c>
    </row>
    <row r="201" spans="2:33" x14ac:dyDescent="0.3">
      <c r="B201" s="149">
        <v>6</v>
      </c>
      <c r="C201" s="527">
        <v>1</v>
      </c>
      <c r="D201" s="149">
        <v>70000</v>
      </c>
      <c r="E201" s="165">
        <f t="shared" si="91"/>
        <v>6</v>
      </c>
      <c r="F201" s="165">
        <f t="shared" si="92"/>
        <v>6</v>
      </c>
      <c r="G201" s="529">
        <v>750</v>
      </c>
      <c r="H201" s="165">
        <f t="shared" si="93"/>
        <v>93.333333333333329</v>
      </c>
      <c r="I201" s="149">
        <v>10</v>
      </c>
      <c r="J201" s="14">
        <f t="shared" si="94"/>
        <v>3</v>
      </c>
      <c r="K201" s="149">
        <v>5</v>
      </c>
      <c r="L201" s="14">
        <f t="shared" si="95"/>
        <v>5.0100000000000007</v>
      </c>
      <c r="M201" s="149">
        <v>5</v>
      </c>
      <c r="N201" s="149">
        <f t="shared" si="96"/>
        <v>2.4900000000000002</v>
      </c>
      <c r="O201" s="14">
        <f t="shared" si="97"/>
        <v>3</v>
      </c>
      <c r="P201" s="166">
        <f t="shared" si="98"/>
        <v>583.5</v>
      </c>
      <c r="Q201" s="166">
        <f t="shared" si="99"/>
        <v>9.7249999999999996</v>
      </c>
      <c r="R201" s="542">
        <f>'Costs per Hr-Mn-Sc'!$F$8</f>
        <v>0.3597499999999999</v>
      </c>
      <c r="S201" s="417">
        <f t="shared" si="79"/>
        <v>34.98568749999999</v>
      </c>
      <c r="T201" s="137">
        <f>'Production Timings'!$D$12</f>
        <v>0.48566249999999983</v>
      </c>
      <c r="U201" s="138">
        <f>'Production Timings'!$D$6</f>
        <v>0.37773749999999989</v>
      </c>
      <c r="V201" s="412">
        <f>'Production Timings'!$D$10</f>
        <v>0.11991666666666663</v>
      </c>
      <c r="W201" s="14"/>
      <c r="X201" s="416">
        <f>(X$4*W201)</f>
        <v>0</v>
      </c>
      <c r="Y201" s="416">
        <f>(Y$4*W201)</f>
        <v>0</v>
      </c>
      <c r="Z201" s="416">
        <f t="shared" ref="Z201:Z207" si="104">W201*X201+Y201</f>
        <v>0</v>
      </c>
      <c r="AA201" s="154">
        <f t="shared" si="100"/>
        <v>35.969004166666657</v>
      </c>
      <c r="AB201" s="501">
        <v>1.25</v>
      </c>
      <c r="AC201" s="435">
        <v>1.5</v>
      </c>
      <c r="AD201" s="436">
        <v>1.75</v>
      </c>
      <c r="AE201" s="502">
        <f t="shared" si="90"/>
        <v>44.96125520833332</v>
      </c>
      <c r="AF201" s="437">
        <f t="shared" si="88"/>
        <v>53.95350624999999</v>
      </c>
      <c r="AG201" s="438">
        <f t="shared" si="89"/>
        <v>62.945757291666652</v>
      </c>
    </row>
    <row r="202" spans="2:33" x14ac:dyDescent="0.3">
      <c r="B202" s="149">
        <v>12</v>
      </c>
      <c r="C202" s="527">
        <v>1</v>
      </c>
      <c r="D202" s="149">
        <v>70000</v>
      </c>
      <c r="E202" s="165">
        <f t="shared" si="91"/>
        <v>12</v>
      </c>
      <c r="F202" s="165">
        <f t="shared" si="92"/>
        <v>12</v>
      </c>
      <c r="G202" s="529">
        <v>750</v>
      </c>
      <c r="H202" s="165">
        <f t="shared" si="93"/>
        <v>93.333333333333329</v>
      </c>
      <c r="I202" s="149">
        <v>10</v>
      </c>
      <c r="J202" s="14">
        <f t="shared" si="94"/>
        <v>6</v>
      </c>
      <c r="K202" s="149">
        <v>5</v>
      </c>
      <c r="L202" s="14">
        <f t="shared" si="95"/>
        <v>10.020000000000001</v>
      </c>
      <c r="M202" s="149">
        <v>5</v>
      </c>
      <c r="N202" s="149">
        <f t="shared" si="96"/>
        <v>4.9800000000000004</v>
      </c>
      <c r="O202" s="14">
        <f t="shared" si="97"/>
        <v>6</v>
      </c>
      <c r="P202" s="166">
        <f t="shared" si="98"/>
        <v>1157</v>
      </c>
      <c r="Q202" s="166">
        <f t="shared" si="99"/>
        <v>19.283333333333335</v>
      </c>
      <c r="R202" s="542">
        <f>'Costs per Hr-Mn-Sc'!$F$8</f>
        <v>0.3597499999999999</v>
      </c>
      <c r="S202" s="417">
        <f t="shared" si="79"/>
        <v>34.685895833333326</v>
      </c>
      <c r="T202" s="137">
        <f>'Production Timings'!$D$12</f>
        <v>0.48566249999999983</v>
      </c>
      <c r="U202" s="138">
        <f>'Production Timings'!$D$6</f>
        <v>0.37773749999999989</v>
      </c>
      <c r="V202" s="412">
        <f>'Production Timings'!$D$10</f>
        <v>0.11991666666666663</v>
      </c>
      <c r="W202" s="14"/>
      <c r="X202" s="416">
        <f t="shared" ref="X202:X207" si="105">(X$4*W202)</f>
        <v>0</v>
      </c>
      <c r="Y202" s="416">
        <f t="shared" ref="Y202:Y207" si="106">(Y$4*W202)</f>
        <v>0</v>
      </c>
      <c r="Z202" s="416">
        <f t="shared" si="104"/>
        <v>0</v>
      </c>
      <c r="AA202" s="154">
        <f t="shared" si="100"/>
        <v>35.669212499999993</v>
      </c>
      <c r="AB202" s="501">
        <v>1.25</v>
      </c>
      <c r="AC202" s="435">
        <v>1.5</v>
      </c>
      <c r="AD202" s="436">
        <v>1.75</v>
      </c>
      <c r="AE202" s="502">
        <f t="shared" si="90"/>
        <v>44.58651562499999</v>
      </c>
      <c r="AF202" s="437">
        <f t="shared" si="88"/>
        <v>53.503818749999994</v>
      </c>
      <c r="AG202" s="438">
        <f t="shared" si="89"/>
        <v>62.42112187499999</v>
      </c>
    </row>
    <row r="203" spans="2:33" x14ac:dyDescent="0.3">
      <c r="B203" s="149">
        <v>24</v>
      </c>
      <c r="C203" s="527">
        <v>1</v>
      </c>
      <c r="D203" s="149">
        <v>70000</v>
      </c>
      <c r="E203" s="165">
        <f t="shared" si="91"/>
        <v>24</v>
      </c>
      <c r="F203" s="165">
        <f t="shared" si="92"/>
        <v>24</v>
      </c>
      <c r="G203" s="529">
        <v>750</v>
      </c>
      <c r="H203" s="165">
        <f t="shared" si="93"/>
        <v>93.333333333333329</v>
      </c>
      <c r="I203" s="149">
        <v>10</v>
      </c>
      <c r="J203" s="14">
        <f t="shared" si="94"/>
        <v>12</v>
      </c>
      <c r="K203" s="149">
        <v>5</v>
      </c>
      <c r="L203" s="14">
        <f t="shared" si="95"/>
        <v>20.040000000000003</v>
      </c>
      <c r="M203" s="149">
        <v>5</v>
      </c>
      <c r="N203" s="149">
        <f t="shared" si="96"/>
        <v>9.9600000000000009</v>
      </c>
      <c r="O203" s="14">
        <f t="shared" si="97"/>
        <v>12</v>
      </c>
      <c r="P203" s="166">
        <f t="shared" si="98"/>
        <v>2304</v>
      </c>
      <c r="Q203" s="166">
        <f t="shared" si="99"/>
        <v>38.4</v>
      </c>
      <c r="R203" s="542">
        <f>'Costs per Hr-Mn-Sc'!$F$8</f>
        <v>0.3597499999999999</v>
      </c>
      <c r="S203" s="417">
        <f t="shared" si="79"/>
        <v>34.535999999999994</v>
      </c>
      <c r="T203" s="137">
        <f>'Production Timings'!$D$12</f>
        <v>0.48566249999999983</v>
      </c>
      <c r="U203" s="138">
        <f>'Production Timings'!$D$6</f>
        <v>0.37773749999999989</v>
      </c>
      <c r="V203" s="412">
        <f>'Production Timings'!$D$10</f>
        <v>0.11991666666666663</v>
      </c>
      <c r="W203" s="14"/>
      <c r="X203" s="416">
        <f t="shared" si="105"/>
        <v>0</v>
      </c>
      <c r="Y203" s="416">
        <f t="shared" si="106"/>
        <v>0</v>
      </c>
      <c r="Z203" s="416">
        <f t="shared" si="104"/>
        <v>0</v>
      </c>
      <c r="AA203" s="154">
        <f t="shared" si="100"/>
        <v>35.519316666666661</v>
      </c>
      <c r="AB203" s="501">
        <v>1.25</v>
      </c>
      <c r="AC203" s="435">
        <v>1.5</v>
      </c>
      <c r="AD203" s="436">
        <v>1.75</v>
      </c>
      <c r="AE203" s="502">
        <f t="shared" si="90"/>
        <v>44.399145833333328</v>
      </c>
      <c r="AF203" s="437">
        <f t="shared" si="88"/>
        <v>53.278974999999988</v>
      </c>
      <c r="AG203" s="438">
        <f t="shared" si="89"/>
        <v>62.158804166666656</v>
      </c>
    </row>
    <row r="204" spans="2:33" x14ac:dyDescent="0.3">
      <c r="B204" s="149">
        <v>48</v>
      </c>
      <c r="C204" s="527">
        <v>1</v>
      </c>
      <c r="D204" s="149">
        <v>70000</v>
      </c>
      <c r="E204" s="165">
        <f t="shared" si="91"/>
        <v>48</v>
      </c>
      <c r="F204" s="165">
        <f t="shared" si="92"/>
        <v>48</v>
      </c>
      <c r="G204" s="529">
        <v>750</v>
      </c>
      <c r="H204" s="165">
        <f t="shared" si="93"/>
        <v>93.333333333333329</v>
      </c>
      <c r="I204" s="149">
        <v>10</v>
      </c>
      <c r="J204" s="14">
        <f t="shared" si="94"/>
        <v>24</v>
      </c>
      <c r="K204" s="149">
        <v>5</v>
      </c>
      <c r="L204" s="14">
        <f t="shared" si="95"/>
        <v>40.080000000000005</v>
      </c>
      <c r="M204" s="149">
        <v>5</v>
      </c>
      <c r="N204" s="149">
        <f t="shared" si="96"/>
        <v>19.920000000000002</v>
      </c>
      <c r="O204" s="14">
        <f t="shared" si="97"/>
        <v>24</v>
      </c>
      <c r="P204" s="166">
        <f t="shared" si="98"/>
        <v>4598</v>
      </c>
      <c r="Q204" s="166">
        <f t="shared" si="99"/>
        <v>76.63333333333334</v>
      </c>
      <c r="R204" s="542">
        <f>'Costs per Hr-Mn-Sc'!$F$8</f>
        <v>0.3597499999999999</v>
      </c>
      <c r="S204" s="417">
        <f t="shared" si="79"/>
        <v>34.461052083333321</v>
      </c>
      <c r="T204" s="137">
        <f>'Production Timings'!$D$12</f>
        <v>0.48566249999999983</v>
      </c>
      <c r="U204" s="138">
        <f>'Production Timings'!$D$6</f>
        <v>0.37773749999999989</v>
      </c>
      <c r="V204" s="412">
        <f>'Production Timings'!$D$10</f>
        <v>0.11991666666666663</v>
      </c>
      <c r="W204" s="14"/>
      <c r="X204" s="416">
        <f t="shared" si="105"/>
        <v>0</v>
      </c>
      <c r="Y204" s="416">
        <f t="shared" si="106"/>
        <v>0</v>
      </c>
      <c r="Z204" s="416">
        <f t="shared" si="104"/>
        <v>0</v>
      </c>
      <c r="AA204" s="154">
        <f t="shared" si="100"/>
        <v>35.444368749999988</v>
      </c>
      <c r="AB204" s="501">
        <v>1.25</v>
      </c>
      <c r="AC204" s="435">
        <v>1.5</v>
      </c>
      <c r="AD204" s="436">
        <v>1.75</v>
      </c>
      <c r="AE204" s="502">
        <f t="shared" si="90"/>
        <v>44.305460937499987</v>
      </c>
      <c r="AF204" s="437">
        <f t="shared" si="88"/>
        <v>53.166553124999979</v>
      </c>
      <c r="AG204" s="438">
        <f t="shared" si="89"/>
        <v>62.027645312499978</v>
      </c>
    </row>
    <row r="205" spans="2:33" x14ac:dyDescent="0.3">
      <c r="B205" s="14">
        <v>72</v>
      </c>
      <c r="C205" s="527">
        <v>1</v>
      </c>
      <c r="D205" s="149">
        <v>70000</v>
      </c>
      <c r="E205" s="165">
        <f t="shared" si="91"/>
        <v>72</v>
      </c>
      <c r="F205" s="165">
        <f t="shared" si="92"/>
        <v>72</v>
      </c>
      <c r="G205" s="529">
        <v>750</v>
      </c>
      <c r="H205" s="165">
        <f t="shared" si="93"/>
        <v>93.333333333333329</v>
      </c>
      <c r="I205" s="149">
        <v>10</v>
      </c>
      <c r="J205" s="14">
        <f t="shared" si="94"/>
        <v>36</v>
      </c>
      <c r="K205" s="149">
        <v>5</v>
      </c>
      <c r="L205" s="14">
        <f t="shared" si="95"/>
        <v>60.120000000000005</v>
      </c>
      <c r="M205" s="149">
        <v>5</v>
      </c>
      <c r="N205" s="149">
        <f t="shared" si="96"/>
        <v>29.880000000000003</v>
      </c>
      <c r="O205" s="14">
        <f t="shared" si="97"/>
        <v>36</v>
      </c>
      <c r="P205" s="166">
        <f t="shared" si="98"/>
        <v>6892</v>
      </c>
      <c r="Q205" s="166">
        <f t="shared" si="99"/>
        <v>114.86666666666666</v>
      </c>
      <c r="R205" s="542">
        <f>'Costs per Hr-Mn-Sc'!$F$8</f>
        <v>0.3597499999999999</v>
      </c>
      <c r="S205" s="417">
        <f t="shared" si="79"/>
        <v>34.436069444444435</v>
      </c>
      <c r="T205" s="137">
        <f>'Production Timings'!$D$12</f>
        <v>0.48566249999999983</v>
      </c>
      <c r="U205" s="138">
        <f>'Production Timings'!$D$6</f>
        <v>0.37773749999999989</v>
      </c>
      <c r="V205" s="412">
        <f>'Production Timings'!$D$10</f>
        <v>0.11991666666666663</v>
      </c>
      <c r="W205" s="14"/>
      <c r="X205" s="416">
        <f t="shared" si="105"/>
        <v>0</v>
      </c>
      <c r="Y205" s="416">
        <f t="shared" si="106"/>
        <v>0</v>
      </c>
      <c r="Z205" s="416">
        <f t="shared" si="104"/>
        <v>0</v>
      </c>
      <c r="AA205" s="154">
        <f t="shared" si="100"/>
        <v>35.419386111111102</v>
      </c>
      <c r="AB205" s="501">
        <v>1.25</v>
      </c>
      <c r="AC205" s="435">
        <v>1.5</v>
      </c>
      <c r="AD205" s="436">
        <v>1.75</v>
      </c>
      <c r="AE205" s="502">
        <f t="shared" si="90"/>
        <v>44.274232638888876</v>
      </c>
      <c r="AF205" s="437">
        <f t="shared" si="88"/>
        <v>53.129079166666656</v>
      </c>
      <c r="AG205" s="438">
        <f t="shared" si="89"/>
        <v>61.98392569444443</v>
      </c>
    </row>
    <row r="206" spans="2:33" x14ac:dyDescent="0.3">
      <c r="B206" s="14">
        <v>144</v>
      </c>
      <c r="C206" s="527">
        <v>1</v>
      </c>
      <c r="D206" s="149">
        <v>70000</v>
      </c>
      <c r="E206" s="165">
        <f t="shared" si="91"/>
        <v>144</v>
      </c>
      <c r="F206" s="165">
        <f t="shared" si="92"/>
        <v>144</v>
      </c>
      <c r="G206" s="529">
        <v>750</v>
      </c>
      <c r="H206" s="165">
        <f t="shared" si="93"/>
        <v>93.333333333333329</v>
      </c>
      <c r="I206" s="149">
        <v>10</v>
      </c>
      <c r="J206" s="14">
        <f t="shared" si="94"/>
        <v>72</v>
      </c>
      <c r="K206" s="149">
        <v>5</v>
      </c>
      <c r="L206" s="14">
        <f t="shared" si="95"/>
        <v>120.24000000000001</v>
      </c>
      <c r="M206" s="149">
        <v>5</v>
      </c>
      <c r="N206" s="149">
        <f t="shared" si="96"/>
        <v>59.760000000000005</v>
      </c>
      <c r="O206" s="14">
        <f t="shared" si="97"/>
        <v>72</v>
      </c>
      <c r="P206" s="166">
        <f t="shared" si="98"/>
        <v>13774</v>
      </c>
      <c r="Q206" s="166">
        <f t="shared" si="99"/>
        <v>229.56666666666666</v>
      </c>
      <c r="R206" s="542">
        <f>'Costs per Hr-Mn-Sc'!$F$8</f>
        <v>0.3597499999999999</v>
      </c>
      <c r="S206" s="417">
        <f t="shared" si="79"/>
        <v>34.411086805555549</v>
      </c>
      <c r="T206" s="137">
        <f>'Production Timings'!$D$12</f>
        <v>0.48566249999999983</v>
      </c>
      <c r="U206" s="138">
        <f>'Production Timings'!$D$6</f>
        <v>0.37773749999999989</v>
      </c>
      <c r="V206" s="412">
        <f>'Production Timings'!$D$10</f>
        <v>0.11991666666666663</v>
      </c>
      <c r="W206" s="14"/>
      <c r="X206" s="416">
        <f t="shared" si="105"/>
        <v>0</v>
      </c>
      <c r="Y206" s="416">
        <f t="shared" si="106"/>
        <v>0</v>
      </c>
      <c r="Z206" s="416">
        <f t="shared" si="104"/>
        <v>0</v>
      </c>
      <c r="AA206" s="154">
        <f t="shared" si="100"/>
        <v>35.394403472222216</v>
      </c>
      <c r="AB206" s="501">
        <v>1.25</v>
      </c>
      <c r="AC206" s="435">
        <v>1.5</v>
      </c>
      <c r="AD206" s="436">
        <v>1.75</v>
      </c>
      <c r="AE206" s="502">
        <f t="shared" si="90"/>
        <v>44.243004340277771</v>
      </c>
      <c r="AF206" s="437">
        <f t="shared" si="88"/>
        <v>53.09160520833332</v>
      </c>
      <c r="AG206" s="438">
        <f t="shared" si="89"/>
        <v>61.940206076388876</v>
      </c>
    </row>
    <row r="207" spans="2:33" x14ac:dyDescent="0.3">
      <c r="B207" s="14">
        <v>288</v>
      </c>
      <c r="C207" s="527">
        <v>1</v>
      </c>
      <c r="D207" s="149">
        <v>70000</v>
      </c>
      <c r="E207" s="165">
        <f>B207/C207</f>
        <v>288</v>
      </c>
      <c r="F207" s="165">
        <f>ROUNDUP(E207,0)</f>
        <v>288</v>
      </c>
      <c r="G207" s="529">
        <v>750</v>
      </c>
      <c r="H207" s="165">
        <f>D207/G207</f>
        <v>93.333333333333329</v>
      </c>
      <c r="I207" s="149">
        <v>10</v>
      </c>
      <c r="J207" s="14">
        <f>B207*0.5</f>
        <v>144</v>
      </c>
      <c r="K207" s="149">
        <v>5</v>
      </c>
      <c r="L207" s="14">
        <f>(K207*0.167)*F207</f>
        <v>240.48000000000002</v>
      </c>
      <c r="M207" s="149">
        <v>5</v>
      </c>
      <c r="N207" s="149">
        <f>(M207*E207)*0.083</f>
        <v>119.52000000000001</v>
      </c>
      <c r="O207" s="14">
        <f>(0.5*C207)*F207</f>
        <v>144</v>
      </c>
      <c r="P207" s="166">
        <f>(H207*F207)+(I207+J207+L207+N207+O207)</f>
        <v>27538</v>
      </c>
      <c r="Q207" s="166">
        <f>P207/60</f>
        <v>458.96666666666664</v>
      </c>
      <c r="R207" s="542">
        <f>'Costs per Hr-Mn-Sc'!$F$8</f>
        <v>0.3597499999999999</v>
      </c>
      <c r="S207" s="417">
        <f>(R207*P207)/B207</f>
        <v>34.398595486111098</v>
      </c>
      <c r="T207" s="137">
        <f>'Production Timings'!$D$12</f>
        <v>0.48566249999999983</v>
      </c>
      <c r="U207" s="138">
        <f>'Production Timings'!$D$6</f>
        <v>0.37773749999999989</v>
      </c>
      <c r="V207" s="412">
        <f>'Production Timings'!$D$10</f>
        <v>0.11991666666666663</v>
      </c>
      <c r="W207" s="14"/>
      <c r="X207" s="416">
        <f t="shared" si="105"/>
        <v>0</v>
      </c>
      <c r="Y207" s="416">
        <f t="shared" si="106"/>
        <v>0</v>
      </c>
      <c r="Z207" s="416">
        <f t="shared" si="104"/>
        <v>0</v>
      </c>
      <c r="AA207" s="154">
        <f>SUM(S207:V207)+Y207</f>
        <v>35.381912152777765</v>
      </c>
      <c r="AB207" s="501">
        <v>1.25</v>
      </c>
      <c r="AC207" s="435">
        <v>1.5</v>
      </c>
      <c r="AD207" s="436">
        <v>1.75</v>
      </c>
      <c r="AE207" s="502">
        <f>AA207*AB207</f>
        <v>44.227390190972208</v>
      </c>
      <c r="AF207" s="437">
        <f>AA207*AC207</f>
        <v>53.072868229166644</v>
      </c>
      <c r="AG207" s="438">
        <f>AA207*AD207</f>
        <v>61.918346267361088</v>
      </c>
    </row>
    <row r="208" spans="2:33" x14ac:dyDescent="0.3">
      <c r="B208" s="422">
        <v>1</v>
      </c>
      <c r="C208" s="525">
        <v>1</v>
      </c>
      <c r="D208" s="422">
        <v>80000</v>
      </c>
      <c r="E208" s="424">
        <f t="shared" si="91"/>
        <v>1</v>
      </c>
      <c r="F208" s="424">
        <f t="shared" si="92"/>
        <v>1</v>
      </c>
      <c r="G208" s="528">
        <v>750</v>
      </c>
      <c r="H208" s="424">
        <f t="shared" si="93"/>
        <v>106.66666666666667</v>
      </c>
      <c r="I208" s="422">
        <v>10</v>
      </c>
      <c r="J208" s="422">
        <f t="shared" si="94"/>
        <v>0.5</v>
      </c>
      <c r="K208" s="422">
        <v>5</v>
      </c>
      <c r="L208" s="422">
        <f t="shared" si="95"/>
        <v>0.83500000000000008</v>
      </c>
      <c r="M208" s="422">
        <v>5</v>
      </c>
      <c r="N208" s="422">
        <f t="shared" si="96"/>
        <v>0.41500000000000004</v>
      </c>
      <c r="O208" s="422">
        <f t="shared" si="97"/>
        <v>0.5</v>
      </c>
      <c r="P208" s="426">
        <f t="shared" si="98"/>
        <v>118.91666666666667</v>
      </c>
      <c r="Q208" s="426">
        <f t="shared" si="99"/>
        <v>1.9819444444444445</v>
      </c>
      <c r="R208" s="544">
        <f>'Costs per Hr-Mn-Sc'!$F$8</f>
        <v>0.3597499999999999</v>
      </c>
      <c r="S208" s="427">
        <f t="shared" si="79"/>
        <v>42.780270833333326</v>
      </c>
      <c r="T208" s="428">
        <f>'Production Timings'!$D$12</f>
        <v>0.48566249999999983</v>
      </c>
      <c r="U208" s="429">
        <f>'Production Timings'!$D$6</f>
        <v>0.37773749999999989</v>
      </c>
      <c r="V208" s="422">
        <f>'Production Timings'!$D$10</f>
        <v>0.11991666666666663</v>
      </c>
      <c r="W208" s="422"/>
      <c r="X208" s="422">
        <f>(X$4*W208)</f>
        <v>0</v>
      </c>
      <c r="Y208" s="422">
        <f>(Y$4*W208)</f>
        <v>0</v>
      </c>
      <c r="Z208" s="422">
        <f>W208*X208+Y208</f>
        <v>0</v>
      </c>
      <c r="AA208" s="430">
        <f t="shared" si="100"/>
        <v>43.763587499999993</v>
      </c>
      <c r="AB208" s="431">
        <v>1.25</v>
      </c>
      <c r="AC208" s="431">
        <v>1.5</v>
      </c>
      <c r="AD208" s="432">
        <v>1.75</v>
      </c>
      <c r="AE208" s="433">
        <f t="shared" si="90"/>
        <v>54.704484374999993</v>
      </c>
      <c r="AF208" s="434">
        <f t="shared" si="88"/>
        <v>65.645381249999986</v>
      </c>
      <c r="AG208" s="434">
        <f t="shared" si="89"/>
        <v>76.586278124999993</v>
      </c>
    </row>
    <row r="209" spans="2:33" x14ac:dyDescent="0.3">
      <c r="B209" s="416">
        <v>2</v>
      </c>
      <c r="C209" s="526">
        <v>1</v>
      </c>
      <c r="D209" s="149">
        <v>80000</v>
      </c>
      <c r="E209" s="165">
        <f>B209/C209</f>
        <v>2</v>
      </c>
      <c r="F209" s="165">
        <f>ROUNDUP(E209,0)</f>
        <v>2</v>
      </c>
      <c r="G209" s="529">
        <v>750</v>
      </c>
      <c r="H209" s="165">
        <f>D209/G209</f>
        <v>106.66666666666667</v>
      </c>
      <c r="I209" s="149">
        <v>10</v>
      </c>
      <c r="J209" s="14">
        <f>B209*0.5</f>
        <v>1</v>
      </c>
      <c r="K209" s="149">
        <v>5</v>
      </c>
      <c r="L209" s="14">
        <f>(K209*0.167)*F209</f>
        <v>1.6700000000000002</v>
      </c>
      <c r="M209" s="149">
        <v>5</v>
      </c>
      <c r="N209" s="149">
        <f>(M209*E209)*0.083</f>
        <v>0.83000000000000007</v>
      </c>
      <c r="O209" s="14">
        <f>(0.5*C209)*F209</f>
        <v>1</v>
      </c>
      <c r="P209" s="166">
        <f>(H209*F209)+(I209+J209+L209+N209+O209)</f>
        <v>227.83333333333334</v>
      </c>
      <c r="Q209" s="166">
        <f>P209/60</f>
        <v>3.7972222222222225</v>
      </c>
      <c r="R209" s="542">
        <f>'Costs per Hr-Mn-Sc'!$F$8</f>
        <v>0.3597499999999999</v>
      </c>
      <c r="S209" s="417">
        <f>(R209*P209)/B209</f>
        <v>40.981520833333327</v>
      </c>
      <c r="T209" s="137">
        <f>'Production Timings'!$D$12</f>
        <v>0.48566249999999983</v>
      </c>
      <c r="U209" s="138">
        <f>'Production Timings'!$D$6</f>
        <v>0.37773749999999989</v>
      </c>
      <c r="V209" s="412">
        <f>'Production Timings'!$D$10</f>
        <v>0.11991666666666663</v>
      </c>
      <c r="W209" s="14"/>
      <c r="X209" s="416">
        <f>(X$4*W209)</f>
        <v>0</v>
      </c>
      <c r="Y209" s="416">
        <f>(Y$4*W209)</f>
        <v>0</v>
      </c>
      <c r="Z209" s="416">
        <f>W209*X209+Y209</f>
        <v>0</v>
      </c>
      <c r="AA209" s="154">
        <f>SUM(S209:V209)+Y209</f>
        <v>41.964837499999994</v>
      </c>
      <c r="AB209" s="501">
        <v>1.25</v>
      </c>
      <c r="AC209" s="435">
        <v>1.5</v>
      </c>
      <c r="AD209" s="436">
        <v>1.75</v>
      </c>
      <c r="AE209" s="502">
        <f>AA209*AB209</f>
        <v>52.456046874999991</v>
      </c>
      <c r="AF209" s="437">
        <f>AA209*AC209</f>
        <v>62.947256249999995</v>
      </c>
      <c r="AG209" s="438">
        <f>AA209*AD209</f>
        <v>73.438465624999992</v>
      </c>
    </row>
    <row r="210" spans="2:33" x14ac:dyDescent="0.3">
      <c r="B210" s="149">
        <v>6</v>
      </c>
      <c r="C210" s="527">
        <v>1</v>
      </c>
      <c r="D210" s="149">
        <v>80000</v>
      </c>
      <c r="E210" s="165">
        <f t="shared" si="91"/>
        <v>6</v>
      </c>
      <c r="F210" s="165">
        <f t="shared" si="92"/>
        <v>6</v>
      </c>
      <c r="G210" s="529">
        <v>750</v>
      </c>
      <c r="H210" s="165">
        <f t="shared" si="93"/>
        <v>106.66666666666667</v>
      </c>
      <c r="I210" s="149">
        <v>10</v>
      </c>
      <c r="J210" s="14">
        <f t="shared" si="94"/>
        <v>3</v>
      </c>
      <c r="K210" s="149">
        <v>5</v>
      </c>
      <c r="L210" s="14">
        <f t="shared" si="95"/>
        <v>5.0100000000000007</v>
      </c>
      <c r="M210" s="149">
        <v>5</v>
      </c>
      <c r="N210" s="149">
        <f t="shared" si="96"/>
        <v>2.4900000000000002</v>
      </c>
      <c r="O210" s="14">
        <f t="shared" si="97"/>
        <v>3</v>
      </c>
      <c r="P210" s="166">
        <f t="shared" si="98"/>
        <v>663.5</v>
      </c>
      <c r="Q210" s="166">
        <f t="shared" si="99"/>
        <v>11.058333333333334</v>
      </c>
      <c r="R210" s="542">
        <f>'Costs per Hr-Mn-Sc'!$F$8</f>
        <v>0.3597499999999999</v>
      </c>
      <c r="S210" s="417">
        <f t="shared" si="79"/>
        <v>39.782354166666657</v>
      </c>
      <c r="T210" s="137">
        <f>'Production Timings'!$D$12</f>
        <v>0.48566249999999983</v>
      </c>
      <c r="U210" s="138">
        <f>'Production Timings'!$D$6</f>
        <v>0.37773749999999989</v>
      </c>
      <c r="V210" s="412">
        <f>'Production Timings'!$D$10</f>
        <v>0.11991666666666663</v>
      </c>
      <c r="W210" s="14"/>
      <c r="X210" s="416">
        <f>(X$4*W210)</f>
        <v>0</v>
      </c>
      <c r="Y210" s="416">
        <f>(Y$4*W210)</f>
        <v>0</v>
      </c>
      <c r="Z210" s="416">
        <f t="shared" ref="Z210:Z216" si="107">W210*X210+Y210</f>
        <v>0</v>
      </c>
      <c r="AA210" s="154">
        <f t="shared" si="100"/>
        <v>40.765670833333324</v>
      </c>
      <c r="AB210" s="501">
        <v>1.25</v>
      </c>
      <c r="AC210" s="435">
        <v>1.5</v>
      </c>
      <c r="AD210" s="436">
        <v>1.75</v>
      </c>
      <c r="AE210" s="502">
        <f t="shared" si="90"/>
        <v>50.957088541666657</v>
      </c>
      <c r="AF210" s="437">
        <f t="shared" si="88"/>
        <v>61.148506249999983</v>
      </c>
      <c r="AG210" s="438">
        <f t="shared" si="89"/>
        <v>71.339923958333316</v>
      </c>
    </row>
    <row r="211" spans="2:33" x14ac:dyDescent="0.3">
      <c r="B211" s="149">
        <v>12</v>
      </c>
      <c r="C211" s="527">
        <v>1</v>
      </c>
      <c r="D211" s="149">
        <v>80000</v>
      </c>
      <c r="E211" s="165">
        <f t="shared" si="91"/>
        <v>12</v>
      </c>
      <c r="F211" s="165">
        <f t="shared" si="92"/>
        <v>12</v>
      </c>
      <c r="G211" s="529">
        <v>750</v>
      </c>
      <c r="H211" s="165">
        <f t="shared" si="93"/>
        <v>106.66666666666667</v>
      </c>
      <c r="I211" s="149">
        <v>10</v>
      </c>
      <c r="J211" s="14">
        <f t="shared" si="94"/>
        <v>6</v>
      </c>
      <c r="K211" s="149">
        <v>5</v>
      </c>
      <c r="L211" s="14">
        <f t="shared" si="95"/>
        <v>10.020000000000001</v>
      </c>
      <c r="M211" s="149">
        <v>5</v>
      </c>
      <c r="N211" s="149">
        <f t="shared" si="96"/>
        <v>4.9800000000000004</v>
      </c>
      <c r="O211" s="14">
        <f t="shared" si="97"/>
        <v>6</v>
      </c>
      <c r="P211" s="166">
        <f t="shared" si="98"/>
        <v>1317</v>
      </c>
      <c r="Q211" s="166">
        <f t="shared" si="99"/>
        <v>21.95</v>
      </c>
      <c r="R211" s="542">
        <f>'Costs per Hr-Mn-Sc'!$F$8</f>
        <v>0.3597499999999999</v>
      </c>
      <c r="S211" s="417">
        <f t="shared" si="79"/>
        <v>39.482562499999993</v>
      </c>
      <c r="T211" s="137">
        <f>'Production Timings'!$D$12</f>
        <v>0.48566249999999983</v>
      </c>
      <c r="U211" s="138">
        <f>'Production Timings'!$D$6</f>
        <v>0.37773749999999989</v>
      </c>
      <c r="V211" s="412">
        <f>'Production Timings'!$D$10</f>
        <v>0.11991666666666663</v>
      </c>
      <c r="W211" s="14"/>
      <c r="X211" s="416">
        <f t="shared" ref="X211:X216" si="108">(X$4*W211)</f>
        <v>0</v>
      </c>
      <c r="Y211" s="416">
        <f t="shared" ref="Y211:Y216" si="109">(Y$4*W211)</f>
        <v>0</v>
      </c>
      <c r="Z211" s="416">
        <f t="shared" si="107"/>
        <v>0</v>
      </c>
      <c r="AA211" s="154">
        <f t="shared" si="100"/>
        <v>40.46587916666666</v>
      </c>
      <c r="AB211" s="501">
        <v>1.25</v>
      </c>
      <c r="AC211" s="435">
        <v>1.5</v>
      </c>
      <c r="AD211" s="436">
        <v>1.75</v>
      </c>
      <c r="AE211" s="502">
        <f t="shared" si="90"/>
        <v>50.582348958333327</v>
      </c>
      <c r="AF211" s="437">
        <f t="shared" si="88"/>
        <v>60.698818749999987</v>
      </c>
      <c r="AG211" s="438">
        <f t="shared" si="89"/>
        <v>70.815288541666661</v>
      </c>
    </row>
    <row r="212" spans="2:33" x14ac:dyDescent="0.3">
      <c r="B212" s="149">
        <v>24</v>
      </c>
      <c r="C212" s="527">
        <v>1</v>
      </c>
      <c r="D212" s="149">
        <v>80000</v>
      </c>
      <c r="E212" s="165">
        <f t="shared" si="91"/>
        <v>24</v>
      </c>
      <c r="F212" s="165">
        <f t="shared" si="92"/>
        <v>24</v>
      </c>
      <c r="G212" s="529">
        <v>750</v>
      </c>
      <c r="H212" s="165">
        <f t="shared" si="93"/>
        <v>106.66666666666667</v>
      </c>
      <c r="I212" s="149">
        <v>10</v>
      </c>
      <c r="J212" s="14">
        <f t="shared" si="94"/>
        <v>12</v>
      </c>
      <c r="K212" s="149">
        <v>5</v>
      </c>
      <c r="L212" s="14">
        <f t="shared" si="95"/>
        <v>20.040000000000003</v>
      </c>
      <c r="M212" s="149">
        <v>5</v>
      </c>
      <c r="N212" s="149">
        <f t="shared" si="96"/>
        <v>9.9600000000000009</v>
      </c>
      <c r="O212" s="14">
        <f t="shared" si="97"/>
        <v>12</v>
      </c>
      <c r="P212" s="166">
        <f t="shared" si="98"/>
        <v>2624</v>
      </c>
      <c r="Q212" s="166">
        <f t="shared" si="99"/>
        <v>43.733333333333334</v>
      </c>
      <c r="R212" s="542">
        <f>'Costs per Hr-Mn-Sc'!$F$8</f>
        <v>0.3597499999999999</v>
      </c>
      <c r="S212" s="417">
        <f t="shared" si="79"/>
        <v>39.332666666666654</v>
      </c>
      <c r="T212" s="137">
        <f>'Production Timings'!$D$12</f>
        <v>0.48566249999999983</v>
      </c>
      <c r="U212" s="138">
        <f>'Production Timings'!$D$6</f>
        <v>0.37773749999999989</v>
      </c>
      <c r="V212" s="412">
        <f>'Production Timings'!$D$10</f>
        <v>0.11991666666666663</v>
      </c>
      <c r="W212" s="14"/>
      <c r="X212" s="416">
        <f t="shared" si="108"/>
        <v>0</v>
      </c>
      <c r="Y212" s="416">
        <f t="shared" si="109"/>
        <v>0</v>
      </c>
      <c r="Z212" s="416">
        <f t="shared" si="107"/>
        <v>0</v>
      </c>
      <c r="AA212" s="154">
        <f t="shared" si="100"/>
        <v>40.315983333333321</v>
      </c>
      <c r="AB212" s="501">
        <v>1.25</v>
      </c>
      <c r="AC212" s="435">
        <v>1.5</v>
      </c>
      <c r="AD212" s="436">
        <v>1.75</v>
      </c>
      <c r="AE212" s="502">
        <f t="shared" si="90"/>
        <v>50.394979166666651</v>
      </c>
      <c r="AF212" s="437">
        <f t="shared" si="88"/>
        <v>60.473974999999982</v>
      </c>
      <c r="AG212" s="438">
        <f t="shared" si="89"/>
        <v>70.552970833333319</v>
      </c>
    </row>
    <row r="213" spans="2:33" x14ac:dyDescent="0.3">
      <c r="B213" s="149">
        <v>48</v>
      </c>
      <c r="C213" s="527">
        <v>1</v>
      </c>
      <c r="D213" s="149">
        <v>80000</v>
      </c>
      <c r="E213" s="165">
        <f t="shared" si="91"/>
        <v>48</v>
      </c>
      <c r="F213" s="165">
        <f t="shared" si="92"/>
        <v>48</v>
      </c>
      <c r="G213" s="529">
        <v>750</v>
      </c>
      <c r="H213" s="165">
        <f t="shared" si="93"/>
        <v>106.66666666666667</v>
      </c>
      <c r="I213" s="149">
        <v>10</v>
      </c>
      <c r="J213" s="14">
        <f t="shared" si="94"/>
        <v>24</v>
      </c>
      <c r="K213" s="149">
        <v>5</v>
      </c>
      <c r="L213" s="14">
        <f t="shared" si="95"/>
        <v>40.080000000000005</v>
      </c>
      <c r="M213" s="149">
        <v>5</v>
      </c>
      <c r="N213" s="149">
        <f t="shared" si="96"/>
        <v>19.920000000000002</v>
      </c>
      <c r="O213" s="14">
        <f t="shared" si="97"/>
        <v>24</v>
      </c>
      <c r="P213" s="166">
        <f t="shared" si="98"/>
        <v>5238</v>
      </c>
      <c r="Q213" s="166">
        <f t="shared" si="99"/>
        <v>87.3</v>
      </c>
      <c r="R213" s="542">
        <f>'Costs per Hr-Mn-Sc'!$F$8</f>
        <v>0.3597499999999999</v>
      </c>
      <c r="S213" s="417">
        <f t="shared" si="79"/>
        <v>39.257718749999988</v>
      </c>
      <c r="T213" s="137">
        <f>'Production Timings'!$D$12</f>
        <v>0.48566249999999983</v>
      </c>
      <c r="U213" s="138">
        <f>'Production Timings'!$D$6</f>
        <v>0.37773749999999989</v>
      </c>
      <c r="V213" s="412">
        <f>'Production Timings'!$D$10</f>
        <v>0.11991666666666663</v>
      </c>
      <c r="W213" s="14"/>
      <c r="X213" s="416">
        <f t="shared" si="108"/>
        <v>0</v>
      </c>
      <c r="Y213" s="416">
        <f t="shared" si="109"/>
        <v>0</v>
      </c>
      <c r="Z213" s="416">
        <f t="shared" si="107"/>
        <v>0</v>
      </c>
      <c r="AA213" s="154">
        <f t="shared" si="100"/>
        <v>40.241035416666655</v>
      </c>
      <c r="AB213" s="501">
        <v>1.25</v>
      </c>
      <c r="AC213" s="435">
        <v>1.5</v>
      </c>
      <c r="AD213" s="436">
        <v>1.75</v>
      </c>
      <c r="AE213" s="502">
        <f t="shared" si="90"/>
        <v>50.301294270833317</v>
      </c>
      <c r="AF213" s="437">
        <f t="shared" si="88"/>
        <v>60.361553124999986</v>
      </c>
      <c r="AG213" s="438">
        <f t="shared" si="89"/>
        <v>70.421811979166648</v>
      </c>
    </row>
    <row r="214" spans="2:33" x14ac:dyDescent="0.3">
      <c r="B214" s="14">
        <v>72</v>
      </c>
      <c r="C214" s="527">
        <v>1</v>
      </c>
      <c r="D214" s="149">
        <v>80000</v>
      </c>
      <c r="E214" s="165">
        <f t="shared" si="91"/>
        <v>72</v>
      </c>
      <c r="F214" s="165">
        <f t="shared" si="92"/>
        <v>72</v>
      </c>
      <c r="G214" s="529">
        <v>750</v>
      </c>
      <c r="H214" s="165">
        <f t="shared" si="93"/>
        <v>106.66666666666667</v>
      </c>
      <c r="I214" s="149">
        <v>10</v>
      </c>
      <c r="J214" s="14">
        <f t="shared" si="94"/>
        <v>36</v>
      </c>
      <c r="K214" s="149">
        <v>5</v>
      </c>
      <c r="L214" s="14">
        <f t="shared" si="95"/>
        <v>60.120000000000005</v>
      </c>
      <c r="M214" s="149">
        <v>5</v>
      </c>
      <c r="N214" s="149">
        <f t="shared" si="96"/>
        <v>29.880000000000003</v>
      </c>
      <c r="O214" s="14">
        <f t="shared" si="97"/>
        <v>36</v>
      </c>
      <c r="P214" s="166">
        <f t="shared" si="98"/>
        <v>7852</v>
      </c>
      <c r="Q214" s="166">
        <f t="shared" si="99"/>
        <v>130.86666666666667</v>
      </c>
      <c r="R214" s="542">
        <f>'Costs per Hr-Mn-Sc'!$F$8</f>
        <v>0.3597499999999999</v>
      </c>
      <c r="S214" s="417">
        <f t="shared" si="79"/>
        <v>39.232736111111102</v>
      </c>
      <c r="T214" s="137">
        <f>'Production Timings'!$D$12</f>
        <v>0.48566249999999983</v>
      </c>
      <c r="U214" s="138">
        <f>'Production Timings'!$D$6</f>
        <v>0.37773749999999989</v>
      </c>
      <c r="V214" s="412">
        <f>'Production Timings'!$D$10</f>
        <v>0.11991666666666663</v>
      </c>
      <c r="W214" s="14"/>
      <c r="X214" s="416">
        <f t="shared" si="108"/>
        <v>0</v>
      </c>
      <c r="Y214" s="416">
        <f t="shared" si="109"/>
        <v>0</v>
      </c>
      <c r="Z214" s="416">
        <f t="shared" si="107"/>
        <v>0</v>
      </c>
      <c r="AA214" s="154">
        <f t="shared" si="100"/>
        <v>40.216052777777769</v>
      </c>
      <c r="AB214" s="501">
        <v>1.25</v>
      </c>
      <c r="AC214" s="435">
        <v>1.5</v>
      </c>
      <c r="AD214" s="436">
        <v>1.75</v>
      </c>
      <c r="AE214" s="502">
        <f t="shared" si="90"/>
        <v>50.270065972222213</v>
      </c>
      <c r="AF214" s="437">
        <f t="shared" si="88"/>
        <v>60.32407916666665</v>
      </c>
      <c r="AG214" s="438">
        <f t="shared" si="89"/>
        <v>70.378092361111101</v>
      </c>
    </row>
    <row r="215" spans="2:33" x14ac:dyDescent="0.3">
      <c r="B215" s="14">
        <v>144</v>
      </c>
      <c r="C215" s="527">
        <v>1</v>
      </c>
      <c r="D215" s="149">
        <v>80000</v>
      </c>
      <c r="E215" s="165">
        <f t="shared" si="91"/>
        <v>144</v>
      </c>
      <c r="F215" s="165">
        <f t="shared" si="92"/>
        <v>144</v>
      </c>
      <c r="G215" s="529">
        <v>750</v>
      </c>
      <c r="H215" s="165">
        <f t="shared" si="93"/>
        <v>106.66666666666667</v>
      </c>
      <c r="I215" s="149">
        <v>10</v>
      </c>
      <c r="J215" s="14">
        <f t="shared" si="94"/>
        <v>72</v>
      </c>
      <c r="K215" s="149">
        <v>5</v>
      </c>
      <c r="L215" s="14">
        <f t="shared" si="95"/>
        <v>120.24000000000001</v>
      </c>
      <c r="M215" s="149">
        <v>5</v>
      </c>
      <c r="N215" s="149">
        <f t="shared" si="96"/>
        <v>59.760000000000005</v>
      </c>
      <c r="O215" s="14">
        <f t="shared" si="97"/>
        <v>72</v>
      </c>
      <c r="P215" s="166">
        <f t="shared" si="98"/>
        <v>15694</v>
      </c>
      <c r="Q215" s="166">
        <f t="shared" si="99"/>
        <v>261.56666666666666</v>
      </c>
      <c r="R215" s="542">
        <f>'Costs per Hr-Mn-Sc'!$F$8</f>
        <v>0.3597499999999999</v>
      </c>
      <c r="S215" s="417">
        <f t="shared" si="79"/>
        <v>39.207753472222208</v>
      </c>
      <c r="T215" s="137">
        <f>'Production Timings'!$D$12</f>
        <v>0.48566249999999983</v>
      </c>
      <c r="U215" s="138">
        <f>'Production Timings'!$D$6</f>
        <v>0.37773749999999989</v>
      </c>
      <c r="V215" s="412">
        <f>'Production Timings'!$D$10</f>
        <v>0.11991666666666663</v>
      </c>
      <c r="W215" s="14"/>
      <c r="X215" s="416">
        <f t="shared" si="108"/>
        <v>0</v>
      </c>
      <c r="Y215" s="416">
        <f t="shared" si="109"/>
        <v>0</v>
      </c>
      <c r="Z215" s="416">
        <f t="shared" si="107"/>
        <v>0</v>
      </c>
      <c r="AA215" s="154">
        <f t="shared" si="100"/>
        <v>40.191070138888875</v>
      </c>
      <c r="AB215" s="501">
        <v>1.25</v>
      </c>
      <c r="AC215" s="435">
        <v>1.5</v>
      </c>
      <c r="AD215" s="436">
        <v>1.75</v>
      </c>
      <c r="AE215" s="502">
        <f t="shared" si="90"/>
        <v>50.238837673611094</v>
      </c>
      <c r="AF215" s="437">
        <f t="shared" si="88"/>
        <v>60.286605208333313</v>
      </c>
      <c r="AG215" s="438">
        <f t="shared" si="89"/>
        <v>70.334372743055525</v>
      </c>
    </row>
    <row r="216" spans="2:33" x14ac:dyDescent="0.3">
      <c r="B216" s="14">
        <v>288</v>
      </c>
      <c r="C216" s="527">
        <v>1</v>
      </c>
      <c r="D216" s="149">
        <v>80000</v>
      </c>
      <c r="E216" s="165">
        <f>B216/C216</f>
        <v>288</v>
      </c>
      <c r="F216" s="165">
        <f>ROUNDUP(E216,0)</f>
        <v>288</v>
      </c>
      <c r="G216" s="529">
        <v>750</v>
      </c>
      <c r="H216" s="165">
        <f>D216/G216</f>
        <v>106.66666666666667</v>
      </c>
      <c r="I216" s="149">
        <v>10</v>
      </c>
      <c r="J216" s="14">
        <f>B216*0.5</f>
        <v>144</v>
      </c>
      <c r="K216" s="149">
        <v>5</v>
      </c>
      <c r="L216" s="14">
        <f>(K216*0.167)*F216</f>
        <v>240.48000000000002</v>
      </c>
      <c r="M216" s="149">
        <v>5</v>
      </c>
      <c r="N216" s="149">
        <f>(M216*E216)*0.083</f>
        <v>119.52000000000001</v>
      </c>
      <c r="O216" s="14">
        <f>(0.5*C216)*F216</f>
        <v>144</v>
      </c>
      <c r="P216" s="166">
        <f>(H216*F216)+(I216+J216+L216+N216+O216)</f>
        <v>31378</v>
      </c>
      <c r="Q216" s="166">
        <f>P216/60</f>
        <v>522.9666666666667</v>
      </c>
      <c r="R216" s="542">
        <f>'Costs per Hr-Mn-Sc'!$F$8</f>
        <v>0.3597499999999999</v>
      </c>
      <c r="S216" s="417">
        <f>(R216*P216)/B216</f>
        <v>39.195262152777765</v>
      </c>
      <c r="T216" s="137">
        <f>'Production Timings'!$D$12</f>
        <v>0.48566249999999983</v>
      </c>
      <c r="U216" s="138">
        <f>'Production Timings'!$D$6</f>
        <v>0.37773749999999989</v>
      </c>
      <c r="V216" s="412">
        <f>'Production Timings'!$D$10</f>
        <v>0.11991666666666663</v>
      </c>
      <c r="W216" s="14"/>
      <c r="X216" s="416">
        <f t="shared" si="108"/>
        <v>0</v>
      </c>
      <c r="Y216" s="416">
        <f t="shared" si="109"/>
        <v>0</v>
      </c>
      <c r="Z216" s="416">
        <f t="shared" si="107"/>
        <v>0</v>
      </c>
      <c r="AA216" s="154">
        <f>SUM(S216:V216)+Y216</f>
        <v>40.178578819444432</v>
      </c>
      <c r="AB216" s="501">
        <v>1.25</v>
      </c>
      <c r="AC216" s="435">
        <v>1.5</v>
      </c>
      <c r="AD216" s="436">
        <v>1.75</v>
      </c>
      <c r="AE216" s="502">
        <f>AA216*AB216</f>
        <v>50.223223524305538</v>
      </c>
      <c r="AF216" s="437">
        <f>AA216*AC216</f>
        <v>60.267868229166652</v>
      </c>
      <c r="AG216" s="438">
        <f>AA216*AD216</f>
        <v>70.312512934027751</v>
      </c>
    </row>
    <row r="217" spans="2:33" x14ac:dyDescent="0.3">
      <c r="B217" s="422">
        <v>1</v>
      </c>
      <c r="C217" s="525">
        <v>1</v>
      </c>
      <c r="D217" s="422">
        <v>90000</v>
      </c>
      <c r="E217" s="424">
        <f t="shared" si="91"/>
        <v>1</v>
      </c>
      <c r="F217" s="424">
        <f t="shared" si="92"/>
        <v>1</v>
      </c>
      <c r="G217" s="528">
        <v>750</v>
      </c>
      <c r="H217" s="424">
        <f t="shared" si="93"/>
        <v>120</v>
      </c>
      <c r="I217" s="422">
        <v>10</v>
      </c>
      <c r="J217" s="422">
        <f t="shared" si="94"/>
        <v>0.5</v>
      </c>
      <c r="K217" s="422">
        <v>5</v>
      </c>
      <c r="L217" s="422">
        <f t="shared" si="95"/>
        <v>0.83500000000000008</v>
      </c>
      <c r="M217" s="422">
        <v>5</v>
      </c>
      <c r="N217" s="422">
        <f t="shared" si="96"/>
        <v>0.41500000000000004</v>
      </c>
      <c r="O217" s="422">
        <f t="shared" si="97"/>
        <v>0.5</v>
      </c>
      <c r="P217" s="426">
        <f t="shared" si="98"/>
        <v>132.25</v>
      </c>
      <c r="Q217" s="426">
        <f t="shared" si="99"/>
        <v>2.2041666666666666</v>
      </c>
      <c r="R217" s="544">
        <f>'Costs per Hr-Mn-Sc'!$F$8</f>
        <v>0.3597499999999999</v>
      </c>
      <c r="S217" s="427">
        <f t="shared" si="79"/>
        <v>47.576937499999985</v>
      </c>
      <c r="T217" s="428">
        <f>'Production Timings'!$D$12</f>
        <v>0.48566249999999983</v>
      </c>
      <c r="U217" s="429">
        <f>'Production Timings'!$D$6</f>
        <v>0.37773749999999989</v>
      </c>
      <c r="V217" s="422">
        <f>'Production Timings'!$D$10</f>
        <v>0.11991666666666663</v>
      </c>
      <c r="W217" s="422"/>
      <c r="X217" s="422">
        <f>(X$4*W217)</f>
        <v>0</v>
      </c>
      <c r="Y217" s="422">
        <f>(Y$4*W217)</f>
        <v>0</v>
      </c>
      <c r="Z217" s="422">
        <f>W217*X217+Y217</f>
        <v>0</v>
      </c>
      <c r="AA217" s="430">
        <f t="shared" si="100"/>
        <v>48.560254166666653</v>
      </c>
      <c r="AB217" s="431">
        <v>1.25</v>
      </c>
      <c r="AC217" s="431">
        <v>1.5</v>
      </c>
      <c r="AD217" s="432">
        <v>1.75</v>
      </c>
      <c r="AE217" s="433">
        <f t="shared" si="90"/>
        <v>60.700317708333316</v>
      </c>
      <c r="AF217" s="434">
        <f t="shared" si="88"/>
        <v>72.840381249999979</v>
      </c>
      <c r="AG217" s="434">
        <f t="shared" si="89"/>
        <v>84.980444791666642</v>
      </c>
    </row>
    <row r="218" spans="2:33" x14ac:dyDescent="0.3">
      <c r="B218" s="416">
        <v>2</v>
      </c>
      <c r="C218" s="526">
        <v>1</v>
      </c>
      <c r="D218" s="149">
        <v>90000</v>
      </c>
      <c r="E218" s="165">
        <f>B218/C218</f>
        <v>2</v>
      </c>
      <c r="F218" s="165">
        <f>ROUNDUP(E218,0)</f>
        <v>2</v>
      </c>
      <c r="G218" s="529">
        <v>750</v>
      </c>
      <c r="H218" s="165">
        <f>D218/G218</f>
        <v>120</v>
      </c>
      <c r="I218" s="149">
        <v>10</v>
      </c>
      <c r="J218" s="14">
        <f>B218*0.5</f>
        <v>1</v>
      </c>
      <c r="K218" s="149">
        <v>5</v>
      </c>
      <c r="L218" s="14">
        <f>(K218*0.167)*F218</f>
        <v>1.6700000000000002</v>
      </c>
      <c r="M218" s="149">
        <v>5</v>
      </c>
      <c r="N218" s="149">
        <f>(M218*E218)*0.083</f>
        <v>0.83000000000000007</v>
      </c>
      <c r="O218" s="14">
        <f>(0.5*C218)*F218</f>
        <v>1</v>
      </c>
      <c r="P218" s="166">
        <f>(H218*F218)+(I218+J218+L218+N218+O218)</f>
        <v>254.5</v>
      </c>
      <c r="Q218" s="166">
        <f>P218/60</f>
        <v>4.2416666666666663</v>
      </c>
      <c r="R218" s="542">
        <f>'Costs per Hr-Mn-Sc'!$F$8</f>
        <v>0.3597499999999999</v>
      </c>
      <c r="S218" s="417">
        <f>(R218*P218)/B218</f>
        <v>45.778187499999987</v>
      </c>
      <c r="T218" s="137">
        <f>'Production Timings'!$D$12</f>
        <v>0.48566249999999983</v>
      </c>
      <c r="U218" s="138">
        <f>'Production Timings'!$D$6</f>
        <v>0.37773749999999989</v>
      </c>
      <c r="V218" s="412">
        <f>'Production Timings'!$D$10</f>
        <v>0.11991666666666663</v>
      </c>
      <c r="W218" s="14"/>
      <c r="X218" s="416">
        <f>(X$4*W218)</f>
        <v>0</v>
      </c>
      <c r="Y218" s="416">
        <f>(Y$4*W218)</f>
        <v>0</v>
      </c>
      <c r="Z218" s="416">
        <f>W218*X218+Y218</f>
        <v>0</v>
      </c>
      <c r="AA218" s="154">
        <f>SUM(S218:V218)+Y218</f>
        <v>46.761504166666654</v>
      </c>
      <c r="AB218" s="501">
        <v>1.25</v>
      </c>
      <c r="AC218" s="435">
        <v>1.5</v>
      </c>
      <c r="AD218" s="436">
        <v>1.75</v>
      </c>
      <c r="AE218" s="502">
        <f>AA218*AB218</f>
        <v>58.451880208333321</v>
      </c>
      <c r="AF218" s="437">
        <f>AA218*AC218</f>
        <v>70.142256249999974</v>
      </c>
      <c r="AG218" s="438">
        <f>AA218*AD218</f>
        <v>81.832632291666641</v>
      </c>
    </row>
    <row r="219" spans="2:33" x14ac:dyDescent="0.3">
      <c r="B219" s="149">
        <v>6</v>
      </c>
      <c r="C219" s="527">
        <v>1</v>
      </c>
      <c r="D219" s="149">
        <v>90000</v>
      </c>
      <c r="E219" s="165">
        <f t="shared" si="91"/>
        <v>6</v>
      </c>
      <c r="F219" s="165">
        <f t="shared" si="92"/>
        <v>6</v>
      </c>
      <c r="G219" s="529">
        <v>750</v>
      </c>
      <c r="H219" s="165">
        <f t="shared" si="93"/>
        <v>120</v>
      </c>
      <c r="I219" s="149">
        <v>10</v>
      </c>
      <c r="J219" s="14">
        <f t="shared" si="94"/>
        <v>3</v>
      </c>
      <c r="K219" s="149">
        <v>5</v>
      </c>
      <c r="L219" s="14">
        <f t="shared" si="95"/>
        <v>5.0100000000000007</v>
      </c>
      <c r="M219" s="149">
        <v>5</v>
      </c>
      <c r="N219" s="149">
        <f t="shared" si="96"/>
        <v>2.4900000000000002</v>
      </c>
      <c r="O219" s="14">
        <f t="shared" si="97"/>
        <v>3</v>
      </c>
      <c r="P219" s="166">
        <f t="shared" si="98"/>
        <v>743.5</v>
      </c>
      <c r="Q219" s="166">
        <f t="shared" si="99"/>
        <v>12.391666666666667</v>
      </c>
      <c r="R219" s="542">
        <f>'Costs per Hr-Mn-Sc'!$F$8</f>
        <v>0.3597499999999999</v>
      </c>
      <c r="S219" s="417">
        <f t="shared" si="79"/>
        <v>44.579020833333317</v>
      </c>
      <c r="T219" s="137">
        <f>'Production Timings'!$D$12</f>
        <v>0.48566249999999983</v>
      </c>
      <c r="U219" s="138">
        <f>'Production Timings'!$D$6</f>
        <v>0.37773749999999989</v>
      </c>
      <c r="V219" s="412">
        <f>'Production Timings'!$D$10</f>
        <v>0.11991666666666663</v>
      </c>
      <c r="W219" s="14"/>
      <c r="X219" s="416">
        <f>(X$4*W219)</f>
        <v>0</v>
      </c>
      <c r="Y219" s="416">
        <f>(Y$4*W219)</f>
        <v>0</v>
      </c>
      <c r="Z219" s="416">
        <f t="shared" ref="Z219:Z225" si="110">W219*X219+Y219</f>
        <v>0</v>
      </c>
      <c r="AA219" s="154">
        <f t="shared" si="100"/>
        <v>45.562337499999984</v>
      </c>
      <c r="AB219" s="501">
        <v>1.25</v>
      </c>
      <c r="AC219" s="435">
        <v>1.5</v>
      </c>
      <c r="AD219" s="436">
        <v>1.75</v>
      </c>
      <c r="AE219" s="502">
        <f t="shared" si="90"/>
        <v>56.95292187499998</v>
      </c>
      <c r="AF219" s="437">
        <f t="shared" si="88"/>
        <v>68.343506249999976</v>
      </c>
      <c r="AG219" s="438">
        <f t="shared" si="89"/>
        <v>79.734090624999965</v>
      </c>
    </row>
    <row r="220" spans="2:33" x14ac:dyDescent="0.3">
      <c r="B220" s="149">
        <v>12</v>
      </c>
      <c r="C220" s="527">
        <v>1</v>
      </c>
      <c r="D220" s="149">
        <v>90000</v>
      </c>
      <c r="E220" s="165">
        <f t="shared" si="91"/>
        <v>12</v>
      </c>
      <c r="F220" s="165">
        <f t="shared" si="92"/>
        <v>12</v>
      </c>
      <c r="G220" s="529">
        <v>750</v>
      </c>
      <c r="H220" s="165">
        <f t="shared" si="93"/>
        <v>120</v>
      </c>
      <c r="I220" s="149">
        <v>10</v>
      </c>
      <c r="J220" s="14">
        <f t="shared" si="94"/>
        <v>6</v>
      </c>
      <c r="K220" s="149">
        <v>5</v>
      </c>
      <c r="L220" s="14">
        <f t="shared" si="95"/>
        <v>10.020000000000001</v>
      </c>
      <c r="M220" s="149">
        <v>5</v>
      </c>
      <c r="N220" s="149">
        <f t="shared" si="96"/>
        <v>4.9800000000000004</v>
      </c>
      <c r="O220" s="14">
        <f t="shared" si="97"/>
        <v>6</v>
      </c>
      <c r="P220" s="166">
        <f t="shared" si="98"/>
        <v>1477</v>
      </c>
      <c r="Q220" s="166">
        <f t="shared" si="99"/>
        <v>24.616666666666667</v>
      </c>
      <c r="R220" s="542">
        <f>'Costs per Hr-Mn-Sc'!$F$8</f>
        <v>0.3597499999999999</v>
      </c>
      <c r="S220" s="417">
        <f t="shared" si="79"/>
        <v>44.279229166666653</v>
      </c>
      <c r="T220" s="137">
        <f>'Production Timings'!$D$12</f>
        <v>0.48566249999999983</v>
      </c>
      <c r="U220" s="138">
        <f>'Production Timings'!$D$6</f>
        <v>0.37773749999999989</v>
      </c>
      <c r="V220" s="412">
        <f>'Production Timings'!$D$10</f>
        <v>0.11991666666666663</v>
      </c>
      <c r="W220" s="14"/>
      <c r="X220" s="416">
        <f t="shared" ref="X220:X225" si="111">(X$4*W220)</f>
        <v>0</v>
      </c>
      <c r="Y220" s="416">
        <f t="shared" ref="Y220:Y225" si="112">(Y$4*W220)</f>
        <v>0</v>
      </c>
      <c r="Z220" s="416">
        <f t="shared" si="110"/>
        <v>0</v>
      </c>
      <c r="AA220" s="154">
        <f t="shared" si="100"/>
        <v>45.26254583333332</v>
      </c>
      <c r="AB220" s="501">
        <v>1.25</v>
      </c>
      <c r="AC220" s="435">
        <v>1.5</v>
      </c>
      <c r="AD220" s="436">
        <v>1.75</v>
      </c>
      <c r="AE220" s="502">
        <f t="shared" si="90"/>
        <v>56.57818229166665</v>
      </c>
      <c r="AF220" s="437">
        <f t="shared" si="88"/>
        <v>67.89381874999998</v>
      </c>
      <c r="AG220" s="438">
        <f t="shared" si="89"/>
        <v>79.20945520833331</v>
      </c>
    </row>
    <row r="221" spans="2:33" x14ac:dyDescent="0.3">
      <c r="B221" s="149">
        <v>24</v>
      </c>
      <c r="C221" s="527">
        <v>1</v>
      </c>
      <c r="D221" s="149">
        <v>90000</v>
      </c>
      <c r="E221" s="165">
        <f t="shared" si="91"/>
        <v>24</v>
      </c>
      <c r="F221" s="165">
        <f t="shared" si="92"/>
        <v>24</v>
      </c>
      <c r="G221" s="529">
        <v>750</v>
      </c>
      <c r="H221" s="165">
        <f t="shared" si="93"/>
        <v>120</v>
      </c>
      <c r="I221" s="149">
        <v>10</v>
      </c>
      <c r="J221" s="14">
        <f t="shared" si="94"/>
        <v>12</v>
      </c>
      <c r="K221" s="149">
        <v>5</v>
      </c>
      <c r="L221" s="14">
        <f t="shared" si="95"/>
        <v>20.040000000000003</v>
      </c>
      <c r="M221" s="149">
        <v>5</v>
      </c>
      <c r="N221" s="149">
        <f t="shared" si="96"/>
        <v>9.9600000000000009</v>
      </c>
      <c r="O221" s="14">
        <f t="shared" si="97"/>
        <v>12</v>
      </c>
      <c r="P221" s="166">
        <f t="shared" si="98"/>
        <v>2944</v>
      </c>
      <c r="Q221" s="166">
        <f t="shared" si="99"/>
        <v>49.06666666666667</v>
      </c>
      <c r="R221" s="542">
        <f>'Costs per Hr-Mn-Sc'!$F$8</f>
        <v>0.3597499999999999</v>
      </c>
      <c r="S221" s="417">
        <f t="shared" si="79"/>
        <v>44.129333333333328</v>
      </c>
      <c r="T221" s="137">
        <f>'Production Timings'!$D$12</f>
        <v>0.48566249999999983</v>
      </c>
      <c r="U221" s="138">
        <f>'Production Timings'!$D$6</f>
        <v>0.37773749999999989</v>
      </c>
      <c r="V221" s="412">
        <f>'Production Timings'!$D$10</f>
        <v>0.11991666666666663</v>
      </c>
      <c r="W221" s="14"/>
      <c r="X221" s="416">
        <f t="shared" si="111"/>
        <v>0</v>
      </c>
      <c r="Y221" s="416">
        <f t="shared" si="112"/>
        <v>0</v>
      </c>
      <c r="Z221" s="416">
        <f t="shared" si="110"/>
        <v>0</v>
      </c>
      <c r="AA221" s="154">
        <f t="shared" si="100"/>
        <v>45.112649999999995</v>
      </c>
      <c r="AB221" s="501">
        <v>1.25</v>
      </c>
      <c r="AC221" s="435">
        <v>1.5</v>
      </c>
      <c r="AD221" s="436">
        <v>1.75</v>
      </c>
      <c r="AE221" s="502">
        <f t="shared" si="90"/>
        <v>56.390812499999996</v>
      </c>
      <c r="AF221" s="437">
        <f t="shared" si="88"/>
        <v>67.668974999999989</v>
      </c>
      <c r="AG221" s="438">
        <f t="shared" si="89"/>
        <v>78.947137499999997</v>
      </c>
    </row>
    <row r="222" spans="2:33" x14ac:dyDescent="0.3">
      <c r="B222" s="149">
        <v>48</v>
      </c>
      <c r="C222" s="527">
        <v>1</v>
      </c>
      <c r="D222" s="149">
        <v>90000</v>
      </c>
      <c r="E222" s="165">
        <f t="shared" si="91"/>
        <v>48</v>
      </c>
      <c r="F222" s="165">
        <f t="shared" si="92"/>
        <v>48</v>
      </c>
      <c r="G222" s="529">
        <v>750</v>
      </c>
      <c r="H222" s="165">
        <f t="shared" si="93"/>
        <v>120</v>
      </c>
      <c r="I222" s="149">
        <v>10</v>
      </c>
      <c r="J222" s="14">
        <f t="shared" si="94"/>
        <v>24</v>
      </c>
      <c r="K222" s="149">
        <v>5</v>
      </c>
      <c r="L222" s="14">
        <f t="shared" si="95"/>
        <v>40.080000000000005</v>
      </c>
      <c r="M222" s="149">
        <v>5</v>
      </c>
      <c r="N222" s="149">
        <f t="shared" si="96"/>
        <v>19.920000000000002</v>
      </c>
      <c r="O222" s="14">
        <f t="shared" si="97"/>
        <v>24</v>
      </c>
      <c r="P222" s="166">
        <f t="shared" si="98"/>
        <v>5878</v>
      </c>
      <c r="Q222" s="166">
        <f t="shared" si="99"/>
        <v>97.966666666666669</v>
      </c>
      <c r="R222" s="542">
        <f>'Costs per Hr-Mn-Sc'!$F$8</f>
        <v>0.3597499999999999</v>
      </c>
      <c r="S222" s="417">
        <f t="shared" si="79"/>
        <v>44.054385416666655</v>
      </c>
      <c r="T222" s="137">
        <f>'Production Timings'!$D$12</f>
        <v>0.48566249999999983</v>
      </c>
      <c r="U222" s="138">
        <f>'Production Timings'!$D$6</f>
        <v>0.37773749999999989</v>
      </c>
      <c r="V222" s="412">
        <f>'Production Timings'!$D$10</f>
        <v>0.11991666666666663</v>
      </c>
      <c r="W222" s="14"/>
      <c r="X222" s="416">
        <f t="shared" si="111"/>
        <v>0</v>
      </c>
      <c r="Y222" s="416">
        <f t="shared" si="112"/>
        <v>0</v>
      </c>
      <c r="Z222" s="416">
        <f t="shared" si="110"/>
        <v>0</v>
      </c>
      <c r="AA222" s="154">
        <f t="shared" si="100"/>
        <v>45.037702083333322</v>
      </c>
      <c r="AB222" s="501">
        <v>1.25</v>
      </c>
      <c r="AC222" s="435">
        <v>1.5</v>
      </c>
      <c r="AD222" s="436">
        <v>1.75</v>
      </c>
      <c r="AE222" s="502">
        <f t="shared" si="90"/>
        <v>56.297127604166654</v>
      </c>
      <c r="AF222" s="437">
        <f t="shared" si="88"/>
        <v>67.556553124999979</v>
      </c>
      <c r="AG222" s="438">
        <f t="shared" si="89"/>
        <v>78.815978645833312</v>
      </c>
    </row>
    <row r="223" spans="2:33" x14ac:dyDescent="0.3">
      <c r="B223" s="14">
        <v>72</v>
      </c>
      <c r="C223" s="527">
        <v>1</v>
      </c>
      <c r="D223" s="149">
        <v>90000</v>
      </c>
      <c r="E223" s="165">
        <f t="shared" si="91"/>
        <v>72</v>
      </c>
      <c r="F223" s="165">
        <f t="shared" si="92"/>
        <v>72</v>
      </c>
      <c r="G223" s="529">
        <v>750</v>
      </c>
      <c r="H223" s="165">
        <f t="shared" si="93"/>
        <v>120</v>
      </c>
      <c r="I223" s="149">
        <v>10</v>
      </c>
      <c r="J223" s="14">
        <f t="shared" si="94"/>
        <v>36</v>
      </c>
      <c r="K223" s="149">
        <v>5</v>
      </c>
      <c r="L223" s="14">
        <f t="shared" si="95"/>
        <v>60.120000000000005</v>
      </c>
      <c r="M223" s="149">
        <v>5</v>
      </c>
      <c r="N223" s="149">
        <f t="shared" si="96"/>
        <v>29.880000000000003</v>
      </c>
      <c r="O223" s="14">
        <f t="shared" si="97"/>
        <v>36</v>
      </c>
      <c r="P223" s="166">
        <f t="shared" si="98"/>
        <v>8812</v>
      </c>
      <c r="Q223" s="166">
        <f t="shared" si="99"/>
        <v>146.86666666666667</v>
      </c>
      <c r="R223" s="542">
        <f>'Costs per Hr-Mn-Sc'!$F$8</f>
        <v>0.3597499999999999</v>
      </c>
      <c r="S223" s="417">
        <f t="shared" si="79"/>
        <v>44.029402777777769</v>
      </c>
      <c r="T223" s="137">
        <f>'Production Timings'!$D$12</f>
        <v>0.48566249999999983</v>
      </c>
      <c r="U223" s="138">
        <f>'Production Timings'!$D$6</f>
        <v>0.37773749999999989</v>
      </c>
      <c r="V223" s="412">
        <f>'Production Timings'!$D$10</f>
        <v>0.11991666666666663</v>
      </c>
      <c r="W223" s="14"/>
      <c r="X223" s="416">
        <f t="shared" si="111"/>
        <v>0</v>
      </c>
      <c r="Y223" s="416">
        <f t="shared" si="112"/>
        <v>0</v>
      </c>
      <c r="Z223" s="416">
        <f t="shared" si="110"/>
        <v>0</v>
      </c>
      <c r="AA223" s="154">
        <f t="shared" si="100"/>
        <v>45.012719444444436</v>
      </c>
      <c r="AB223" s="501">
        <v>1.25</v>
      </c>
      <c r="AC223" s="435">
        <v>1.5</v>
      </c>
      <c r="AD223" s="436">
        <v>1.75</v>
      </c>
      <c r="AE223" s="502">
        <f t="shared" si="90"/>
        <v>56.265899305555543</v>
      </c>
      <c r="AF223" s="437">
        <f t="shared" si="88"/>
        <v>67.519079166666657</v>
      </c>
      <c r="AG223" s="438">
        <f t="shared" si="89"/>
        <v>78.772259027777764</v>
      </c>
    </row>
    <row r="224" spans="2:33" x14ac:dyDescent="0.3">
      <c r="B224" s="14">
        <v>144</v>
      </c>
      <c r="C224" s="527">
        <v>1</v>
      </c>
      <c r="D224" s="149">
        <v>90000</v>
      </c>
      <c r="E224" s="165">
        <f t="shared" si="91"/>
        <v>144</v>
      </c>
      <c r="F224" s="165">
        <f t="shared" si="92"/>
        <v>144</v>
      </c>
      <c r="G224" s="529">
        <v>750</v>
      </c>
      <c r="H224" s="165">
        <f t="shared" si="93"/>
        <v>120</v>
      </c>
      <c r="I224" s="149">
        <v>10</v>
      </c>
      <c r="J224" s="14">
        <f t="shared" si="94"/>
        <v>72</v>
      </c>
      <c r="K224" s="149">
        <v>5</v>
      </c>
      <c r="L224" s="14">
        <f t="shared" si="95"/>
        <v>120.24000000000001</v>
      </c>
      <c r="M224" s="149">
        <v>5</v>
      </c>
      <c r="N224" s="149">
        <f t="shared" si="96"/>
        <v>59.760000000000005</v>
      </c>
      <c r="O224" s="14">
        <f t="shared" si="97"/>
        <v>72</v>
      </c>
      <c r="P224" s="166">
        <f t="shared" si="98"/>
        <v>17614</v>
      </c>
      <c r="Q224" s="166">
        <f t="shared" si="99"/>
        <v>293.56666666666666</v>
      </c>
      <c r="R224" s="542">
        <f>'Costs per Hr-Mn-Sc'!$F$8</f>
        <v>0.3597499999999999</v>
      </c>
      <c r="S224" s="417">
        <f t="shared" si="79"/>
        <v>44.004420138888882</v>
      </c>
      <c r="T224" s="137">
        <f>'Production Timings'!$D$12</f>
        <v>0.48566249999999983</v>
      </c>
      <c r="U224" s="138">
        <f>'Production Timings'!$D$6</f>
        <v>0.37773749999999989</v>
      </c>
      <c r="V224" s="412">
        <f>'Production Timings'!$D$10</f>
        <v>0.11991666666666663</v>
      </c>
      <c r="W224" s="14"/>
      <c r="X224" s="416">
        <f t="shared" si="111"/>
        <v>0</v>
      </c>
      <c r="Y224" s="416">
        <f t="shared" si="112"/>
        <v>0</v>
      </c>
      <c r="Z224" s="416">
        <f t="shared" si="110"/>
        <v>0</v>
      </c>
      <c r="AA224" s="154">
        <f t="shared" si="100"/>
        <v>44.987736805555549</v>
      </c>
      <c r="AB224" s="501">
        <v>1.25</v>
      </c>
      <c r="AC224" s="435">
        <v>1.5</v>
      </c>
      <c r="AD224" s="436">
        <v>1.75</v>
      </c>
      <c r="AE224" s="502">
        <f t="shared" si="90"/>
        <v>56.234671006944438</v>
      </c>
      <c r="AF224" s="437">
        <f t="shared" si="88"/>
        <v>67.48160520833332</v>
      </c>
      <c r="AG224" s="438">
        <f t="shared" si="89"/>
        <v>78.728539409722217</v>
      </c>
    </row>
    <row r="225" spans="2:33" x14ac:dyDescent="0.3">
      <c r="B225" s="14">
        <v>288</v>
      </c>
      <c r="C225" s="527">
        <v>1</v>
      </c>
      <c r="D225" s="149">
        <v>90000</v>
      </c>
      <c r="E225" s="165">
        <f>B225/C225</f>
        <v>288</v>
      </c>
      <c r="F225" s="165">
        <f>ROUNDUP(E225,0)</f>
        <v>288</v>
      </c>
      <c r="G225" s="529">
        <v>750</v>
      </c>
      <c r="H225" s="165">
        <f>D225/G225</f>
        <v>120</v>
      </c>
      <c r="I225" s="149">
        <v>10</v>
      </c>
      <c r="J225" s="14">
        <f>B225*0.5</f>
        <v>144</v>
      </c>
      <c r="K225" s="149">
        <v>5</v>
      </c>
      <c r="L225" s="14">
        <f>(K225*0.167)*F225</f>
        <v>240.48000000000002</v>
      </c>
      <c r="M225" s="149">
        <v>5</v>
      </c>
      <c r="N225" s="149">
        <f>(M225*E225)*0.083</f>
        <v>119.52000000000001</v>
      </c>
      <c r="O225" s="14">
        <f>(0.5*C225)*F225</f>
        <v>144</v>
      </c>
      <c r="P225" s="166">
        <f>(H225*F225)+(I225+J225+L225+N225+O225)</f>
        <v>35218</v>
      </c>
      <c r="Q225" s="166">
        <f>P225/60</f>
        <v>586.9666666666667</v>
      </c>
      <c r="R225" s="542">
        <f>'Costs per Hr-Mn-Sc'!$F$8</f>
        <v>0.3597499999999999</v>
      </c>
      <c r="S225" s="417">
        <f>(R225*P225)/B225</f>
        <v>43.991928819444432</v>
      </c>
      <c r="T225" s="137">
        <f>'Production Timings'!$D$12</f>
        <v>0.48566249999999983</v>
      </c>
      <c r="U225" s="138">
        <f>'Production Timings'!$D$6</f>
        <v>0.37773749999999989</v>
      </c>
      <c r="V225" s="412">
        <f>'Production Timings'!$D$10</f>
        <v>0.11991666666666663</v>
      </c>
      <c r="W225" s="14"/>
      <c r="X225" s="416">
        <f t="shared" si="111"/>
        <v>0</v>
      </c>
      <c r="Y225" s="416">
        <f t="shared" si="112"/>
        <v>0</v>
      </c>
      <c r="Z225" s="416">
        <f t="shared" si="110"/>
        <v>0</v>
      </c>
      <c r="AA225" s="154">
        <f>SUM(S225:V225)+Y225</f>
        <v>44.975245486111099</v>
      </c>
      <c r="AB225" s="501">
        <v>1.25</v>
      </c>
      <c r="AC225" s="435">
        <v>1.5</v>
      </c>
      <c r="AD225" s="436">
        <v>1.75</v>
      </c>
      <c r="AE225" s="502">
        <f>AA225*AB225</f>
        <v>56.219056857638876</v>
      </c>
      <c r="AF225" s="437">
        <f t="shared" si="88"/>
        <v>67.462868229166645</v>
      </c>
      <c r="AG225" s="438">
        <f t="shared" si="89"/>
        <v>78.706679600694429</v>
      </c>
    </row>
    <row r="226" spans="2:33" x14ac:dyDescent="0.3">
      <c r="B226" s="422">
        <v>1</v>
      </c>
      <c r="C226" s="525">
        <v>1</v>
      </c>
      <c r="D226" s="422">
        <v>100000</v>
      </c>
      <c r="E226" s="424">
        <f t="shared" si="91"/>
        <v>1</v>
      </c>
      <c r="F226" s="424">
        <f t="shared" si="92"/>
        <v>1</v>
      </c>
      <c r="G226" s="528">
        <v>750</v>
      </c>
      <c r="H226" s="424">
        <f t="shared" si="93"/>
        <v>133.33333333333334</v>
      </c>
      <c r="I226" s="422">
        <v>10</v>
      </c>
      <c r="J226" s="422">
        <f t="shared" si="94"/>
        <v>0.5</v>
      </c>
      <c r="K226" s="422">
        <v>5</v>
      </c>
      <c r="L226" s="422">
        <f t="shared" si="95"/>
        <v>0.83500000000000008</v>
      </c>
      <c r="M226" s="422">
        <v>5</v>
      </c>
      <c r="N226" s="422">
        <f t="shared" si="96"/>
        <v>0.41500000000000004</v>
      </c>
      <c r="O226" s="422">
        <f t="shared" si="97"/>
        <v>0.5</v>
      </c>
      <c r="P226" s="426">
        <f t="shared" si="98"/>
        <v>145.58333333333334</v>
      </c>
      <c r="Q226" s="426">
        <f t="shared" si="99"/>
        <v>2.4263888888888889</v>
      </c>
      <c r="R226" s="544">
        <f>'Costs per Hr-Mn-Sc'!$F$8</f>
        <v>0.3597499999999999</v>
      </c>
      <c r="S226" s="427">
        <f t="shared" si="79"/>
        <v>52.373604166666659</v>
      </c>
      <c r="T226" s="428">
        <f>'Production Timings'!$D$12</f>
        <v>0.48566249999999983</v>
      </c>
      <c r="U226" s="429">
        <f>'Production Timings'!$D$6</f>
        <v>0.37773749999999989</v>
      </c>
      <c r="V226" s="422">
        <f>'Production Timings'!$D$10</f>
        <v>0.11991666666666663</v>
      </c>
      <c r="W226" s="422"/>
      <c r="X226" s="422">
        <f>(X$4*W226)</f>
        <v>0</v>
      </c>
      <c r="Y226" s="422">
        <f>(Y$4*W226)</f>
        <v>0</v>
      </c>
      <c r="Z226" s="422">
        <f>W226*X226+Y226</f>
        <v>0</v>
      </c>
      <c r="AA226" s="430">
        <f t="shared" si="100"/>
        <v>53.356920833333326</v>
      </c>
      <c r="AB226" s="431">
        <v>1.25</v>
      </c>
      <c r="AC226" s="431">
        <v>1.5</v>
      </c>
      <c r="AD226" s="432">
        <v>1.75</v>
      </c>
      <c r="AE226" s="433">
        <f t="shared" si="90"/>
        <v>66.696151041666653</v>
      </c>
      <c r="AF226" s="434">
        <f t="shared" si="88"/>
        <v>80.035381249999986</v>
      </c>
      <c r="AG226" s="434">
        <f t="shared" si="89"/>
        <v>93.37461145833332</v>
      </c>
    </row>
    <row r="227" spans="2:33" x14ac:dyDescent="0.3">
      <c r="B227" s="416">
        <v>2</v>
      </c>
      <c r="C227" s="526">
        <v>1</v>
      </c>
      <c r="D227" s="149">
        <v>100000</v>
      </c>
      <c r="E227" s="165">
        <f>B227/C227</f>
        <v>2</v>
      </c>
      <c r="F227" s="165">
        <f>ROUNDUP(E227,0)</f>
        <v>2</v>
      </c>
      <c r="G227" s="529">
        <v>750</v>
      </c>
      <c r="H227" s="165">
        <f>D227/G227</f>
        <v>133.33333333333334</v>
      </c>
      <c r="I227" s="149">
        <v>10</v>
      </c>
      <c r="J227" s="14">
        <f>B227*0.5</f>
        <v>1</v>
      </c>
      <c r="K227" s="149">
        <v>5</v>
      </c>
      <c r="L227" s="14">
        <f>(K227*0.167)*F227</f>
        <v>1.6700000000000002</v>
      </c>
      <c r="M227" s="149">
        <v>5</v>
      </c>
      <c r="N227" s="149">
        <f>(M227*E227)*0.083</f>
        <v>0.83000000000000007</v>
      </c>
      <c r="O227" s="14">
        <f>(0.5*C227)*F227</f>
        <v>1</v>
      </c>
      <c r="P227" s="166">
        <f>(H227*F227)+(I227+J227+L227+N227+O227)</f>
        <v>281.16666666666669</v>
      </c>
      <c r="Q227" s="166">
        <f>P227/60</f>
        <v>4.6861111111111118</v>
      </c>
      <c r="R227" s="542">
        <f>'Costs per Hr-Mn-Sc'!$F$8</f>
        <v>0.3597499999999999</v>
      </c>
      <c r="S227" s="417">
        <f>(R227*P227)/B227</f>
        <v>50.574854166666654</v>
      </c>
      <c r="T227" s="137">
        <f>'Production Timings'!$D$12</f>
        <v>0.48566249999999983</v>
      </c>
      <c r="U227" s="138">
        <f>'Production Timings'!$D$6</f>
        <v>0.37773749999999989</v>
      </c>
      <c r="V227" s="412">
        <f>'Production Timings'!$D$10</f>
        <v>0.11991666666666663</v>
      </c>
      <c r="W227" s="14"/>
      <c r="X227" s="416">
        <f>(X$4*W227)</f>
        <v>0</v>
      </c>
      <c r="Y227" s="416">
        <f>(Y$4*W227)</f>
        <v>0</v>
      </c>
      <c r="Z227" s="416">
        <f>W227*X227+Y227</f>
        <v>0</v>
      </c>
      <c r="AA227" s="154">
        <f>SUM(S227:V227)+Y227</f>
        <v>51.558170833333321</v>
      </c>
      <c r="AB227" s="501">
        <v>1.25</v>
      </c>
      <c r="AC227" s="435">
        <v>1.5</v>
      </c>
      <c r="AD227" s="436">
        <v>1.75</v>
      </c>
      <c r="AE227" s="502">
        <f>AA227*AB227</f>
        <v>64.447713541666644</v>
      </c>
      <c r="AF227" s="437">
        <f t="shared" si="88"/>
        <v>77.337256249999982</v>
      </c>
      <c r="AG227" s="438">
        <f t="shared" si="89"/>
        <v>90.226798958333319</v>
      </c>
    </row>
    <row r="228" spans="2:33" x14ac:dyDescent="0.3">
      <c r="B228" s="149">
        <v>6</v>
      </c>
      <c r="C228" s="527">
        <v>1</v>
      </c>
      <c r="D228" s="149">
        <v>100000</v>
      </c>
      <c r="E228" s="165">
        <f t="shared" si="91"/>
        <v>6</v>
      </c>
      <c r="F228" s="165">
        <f t="shared" si="92"/>
        <v>6</v>
      </c>
      <c r="G228" s="529">
        <v>750</v>
      </c>
      <c r="H228" s="165">
        <f t="shared" si="93"/>
        <v>133.33333333333334</v>
      </c>
      <c r="I228" s="149">
        <v>10</v>
      </c>
      <c r="J228" s="14">
        <f t="shared" si="94"/>
        <v>3</v>
      </c>
      <c r="K228" s="149">
        <v>5</v>
      </c>
      <c r="L228" s="14">
        <f t="shared" si="95"/>
        <v>5.0100000000000007</v>
      </c>
      <c r="M228" s="149">
        <v>5</v>
      </c>
      <c r="N228" s="149">
        <f t="shared" si="96"/>
        <v>2.4900000000000002</v>
      </c>
      <c r="O228" s="14">
        <f t="shared" si="97"/>
        <v>3</v>
      </c>
      <c r="P228" s="166">
        <f t="shared" si="98"/>
        <v>823.5</v>
      </c>
      <c r="Q228" s="166">
        <f t="shared" si="99"/>
        <v>13.725</v>
      </c>
      <c r="R228" s="542">
        <f>'Costs per Hr-Mn-Sc'!$F$8</f>
        <v>0.3597499999999999</v>
      </c>
      <c r="S228" s="417">
        <f t="shared" si="79"/>
        <v>49.375687499999991</v>
      </c>
      <c r="T228" s="137">
        <f>'Production Timings'!$D$12</f>
        <v>0.48566249999999983</v>
      </c>
      <c r="U228" s="138">
        <f>'Production Timings'!$D$6</f>
        <v>0.37773749999999989</v>
      </c>
      <c r="V228" s="412">
        <f>'Production Timings'!$D$10</f>
        <v>0.11991666666666663</v>
      </c>
      <c r="W228" s="14"/>
      <c r="X228" s="416">
        <f>(X$4*W228)</f>
        <v>0</v>
      </c>
      <c r="Y228" s="416">
        <f>(Y$4*W228)</f>
        <v>0</v>
      </c>
      <c r="Z228" s="416">
        <f t="shared" ref="Z228:Z234" si="113">W228*X228+Y228</f>
        <v>0</v>
      </c>
      <c r="AA228" s="154">
        <f t="shared" si="100"/>
        <v>50.359004166666658</v>
      </c>
      <c r="AB228" s="501">
        <v>1.25</v>
      </c>
      <c r="AC228" s="435">
        <v>1.5</v>
      </c>
      <c r="AD228" s="436">
        <v>1.75</v>
      </c>
      <c r="AE228" s="502">
        <f t="shared" si="90"/>
        <v>62.948755208333324</v>
      </c>
      <c r="AF228" s="437">
        <f t="shared" si="88"/>
        <v>75.538506249999983</v>
      </c>
      <c r="AG228" s="438">
        <f t="shared" si="89"/>
        <v>88.128257291666657</v>
      </c>
    </row>
    <row r="229" spans="2:33" x14ac:dyDescent="0.3">
      <c r="B229" s="149">
        <v>12</v>
      </c>
      <c r="C229" s="527">
        <v>1</v>
      </c>
      <c r="D229" s="149">
        <v>100000</v>
      </c>
      <c r="E229" s="165">
        <f t="shared" si="91"/>
        <v>12</v>
      </c>
      <c r="F229" s="165">
        <f t="shared" si="92"/>
        <v>12</v>
      </c>
      <c r="G229" s="529">
        <v>750</v>
      </c>
      <c r="H229" s="165">
        <f t="shared" si="93"/>
        <v>133.33333333333334</v>
      </c>
      <c r="I229" s="149">
        <v>10</v>
      </c>
      <c r="J229" s="14">
        <f t="shared" si="94"/>
        <v>6</v>
      </c>
      <c r="K229" s="149">
        <v>5</v>
      </c>
      <c r="L229" s="14">
        <f t="shared" si="95"/>
        <v>10.020000000000001</v>
      </c>
      <c r="M229" s="149">
        <v>5</v>
      </c>
      <c r="N229" s="149">
        <f t="shared" si="96"/>
        <v>4.9800000000000004</v>
      </c>
      <c r="O229" s="14">
        <f t="shared" si="97"/>
        <v>6</v>
      </c>
      <c r="P229" s="166">
        <f t="shared" si="98"/>
        <v>1637</v>
      </c>
      <c r="Q229" s="166">
        <f t="shared" si="99"/>
        <v>27.283333333333335</v>
      </c>
      <c r="R229" s="542">
        <f>'Costs per Hr-Mn-Sc'!$F$8</f>
        <v>0.3597499999999999</v>
      </c>
      <c r="S229" s="417">
        <f t="shared" si="79"/>
        <v>49.075895833333327</v>
      </c>
      <c r="T229" s="137">
        <f>'Production Timings'!$D$12</f>
        <v>0.48566249999999983</v>
      </c>
      <c r="U229" s="138">
        <f>'Production Timings'!$D$6</f>
        <v>0.37773749999999989</v>
      </c>
      <c r="V229" s="412">
        <f>'Production Timings'!$D$10</f>
        <v>0.11991666666666663</v>
      </c>
      <c r="W229" s="14"/>
      <c r="X229" s="416">
        <f t="shared" ref="X229:X234" si="114">(X$4*W229)</f>
        <v>0</v>
      </c>
      <c r="Y229" s="416">
        <f t="shared" ref="Y229:Y234" si="115">(Y$4*W229)</f>
        <v>0</v>
      </c>
      <c r="Z229" s="416">
        <f t="shared" si="113"/>
        <v>0</v>
      </c>
      <c r="AA229" s="154">
        <f t="shared" si="100"/>
        <v>50.059212499999994</v>
      </c>
      <c r="AB229" s="501">
        <v>1.25</v>
      </c>
      <c r="AC229" s="435">
        <v>1.5</v>
      </c>
      <c r="AD229" s="436">
        <v>1.75</v>
      </c>
      <c r="AE229" s="502">
        <f t="shared" si="90"/>
        <v>62.574015624999994</v>
      </c>
      <c r="AF229" s="437">
        <f t="shared" si="88"/>
        <v>75.088818749999987</v>
      </c>
      <c r="AG229" s="438">
        <f t="shared" si="89"/>
        <v>87.603621874999988</v>
      </c>
    </row>
    <row r="230" spans="2:33" x14ac:dyDescent="0.3">
      <c r="B230" s="149">
        <v>24</v>
      </c>
      <c r="C230" s="527">
        <v>1</v>
      </c>
      <c r="D230" s="149">
        <v>100000</v>
      </c>
      <c r="E230" s="165">
        <f t="shared" si="91"/>
        <v>24</v>
      </c>
      <c r="F230" s="165">
        <f t="shared" si="92"/>
        <v>24</v>
      </c>
      <c r="G230" s="529">
        <v>750</v>
      </c>
      <c r="H230" s="165">
        <f t="shared" si="93"/>
        <v>133.33333333333334</v>
      </c>
      <c r="I230" s="149">
        <v>10</v>
      </c>
      <c r="J230" s="14">
        <f t="shared" si="94"/>
        <v>12</v>
      </c>
      <c r="K230" s="149">
        <v>5</v>
      </c>
      <c r="L230" s="14">
        <f t="shared" si="95"/>
        <v>20.040000000000003</v>
      </c>
      <c r="M230" s="149">
        <v>5</v>
      </c>
      <c r="N230" s="149">
        <f t="shared" si="96"/>
        <v>9.9600000000000009</v>
      </c>
      <c r="O230" s="14">
        <f t="shared" si="97"/>
        <v>12</v>
      </c>
      <c r="P230" s="166">
        <f t="shared" si="98"/>
        <v>3264</v>
      </c>
      <c r="Q230" s="166">
        <f t="shared" si="99"/>
        <v>54.4</v>
      </c>
      <c r="R230" s="542">
        <f>'Costs per Hr-Mn-Sc'!$F$8</f>
        <v>0.3597499999999999</v>
      </c>
      <c r="S230" s="417">
        <f t="shared" si="79"/>
        <v>48.925999999999988</v>
      </c>
      <c r="T230" s="137">
        <f>'Production Timings'!$D$12</f>
        <v>0.48566249999999983</v>
      </c>
      <c r="U230" s="138">
        <f>'Production Timings'!$D$6</f>
        <v>0.37773749999999989</v>
      </c>
      <c r="V230" s="412">
        <f>'Production Timings'!$D$10</f>
        <v>0.11991666666666663</v>
      </c>
      <c r="W230" s="14"/>
      <c r="X230" s="416">
        <f t="shared" si="114"/>
        <v>0</v>
      </c>
      <c r="Y230" s="416">
        <f t="shared" si="115"/>
        <v>0</v>
      </c>
      <c r="Z230" s="416">
        <f t="shared" si="113"/>
        <v>0</v>
      </c>
      <c r="AA230" s="154">
        <f t="shared" si="100"/>
        <v>49.909316666666655</v>
      </c>
      <c r="AB230" s="501">
        <v>1.25</v>
      </c>
      <c r="AC230" s="435">
        <v>1.5</v>
      </c>
      <c r="AD230" s="436">
        <v>1.75</v>
      </c>
      <c r="AE230" s="502">
        <f t="shared" si="90"/>
        <v>62.386645833333318</v>
      </c>
      <c r="AF230" s="437">
        <f t="shared" si="88"/>
        <v>74.863974999999982</v>
      </c>
      <c r="AG230" s="438">
        <f t="shared" si="89"/>
        <v>87.341304166666646</v>
      </c>
    </row>
    <row r="231" spans="2:33" x14ac:dyDescent="0.3">
      <c r="B231" s="149">
        <v>48</v>
      </c>
      <c r="C231" s="527">
        <v>1</v>
      </c>
      <c r="D231" s="149">
        <v>100000</v>
      </c>
      <c r="E231" s="165">
        <f t="shared" si="91"/>
        <v>48</v>
      </c>
      <c r="F231" s="165">
        <f t="shared" si="92"/>
        <v>48</v>
      </c>
      <c r="G231" s="529">
        <v>750</v>
      </c>
      <c r="H231" s="165">
        <f t="shared" si="93"/>
        <v>133.33333333333334</v>
      </c>
      <c r="I231" s="149">
        <v>10</v>
      </c>
      <c r="J231" s="14">
        <f t="shared" si="94"/>
        <v>24</v>
      </c>
      <c r="K231" s="149">
        <v>5</v>
      </c>
      <c r="L231" s="14">
        <f t="shared" si="95"/>
        <v>40.080000000000005</v>
      </c>
      <c r="M231" s="149">
        <v>5</v>
      </c>
      <c r="N231" s="149">
        <f t="shared" si="96"/>
        <v>19.920000000000002</v>
      </c>
      <c r="O231" s="14">
        <f t="shared" si="97"/>
        <v>24</v>
      </c>
      <c r="P231" s="166">
        <f t="shared" si="98"/>
        <v>6518</v>
      </c>
      <c r="Q231" s="166">
        <f t="shared" si="99"/>
        <v>108.63333333333334</v>
      </c>
      <c r="R231" s="542">
        <f>'Costs per Hr-Mn-Sc'!$F$8</f>
        <v>0.3597499999999999</v>
      </c>
      <c r="S231" s="417">
        <f t="shared" si="79"/>
        <v>48.851052083333322</v>
      </c>
      <c r="T231" s="137">
        <f>'Production Timings'!$D$12</f>
        <v>0.48566249999999983</v>
      </c>
      <c r="U231" s="138">
        <f>'Production Timings'!$D$6</f>
        <v>0.37773749999999989</v>
      </c>
      <c r="V231" s="412">
        <f>'Production Timings'!$D$10</f>
        <v>0.11991666666666663</v>
      </c>
      <c r="W231" s="14"/>
      <c r="X231" s="416">
        <f t="shared" si="114"/>
        <v>0</v>
      </c>
      <c r="Y231" s="416">
        <f t="shared" si="115"/>
        <v>0</v>
      </c>
      <c r="Z231" s="416">
        <f t="shared" si="113"/>
        <v>0</v>
      </c>
      <c r="AA231" s="154">
        <f t="shared" si="100"/>
        <v>49.834368749999989</v>
      </c>
      <c r="AB231" s="501">
        <v>1.25</v>
      </c>
      <c r="AC231" s="435">
        <v>1.5</v>
      </c>
      <c r="AD231" s="436">
        <v>1.75</v>
      </c>
      <c r="AE231" s="502">
        <f t="shared" si="90"/>
        <v>62.292960937499984</v>
      </c>
      <c r="AF231" s="437">
        <f t="shared" si="88"/>
        <v>74.751553124999987</v>
      </c>
      <c r="AG231" s="438">
        <f t="shared" si="89"/>
        <v>87.210145312499975</v>
      </c>
    </row>
    <row r="232" spans="2:33" x14ac:dyDescent="0.3">
      <c r="B232" s="14">
        <v>72</v>
      </c>
      <c r="C232" s="527">
        <v>1</v>
      </c>
      <c r="D232" s="149">
        <v>100000</v>
      </c>
      <c r="E232" s="165">
        <f t="shared" si="91"/>
        <v>72</v>
      </c>
      <c r="F232" s="165">
        <f t="shared" si="92"/>
        <v>72</v>
      </c>
      <c r="G232" s="529">
        <v>750</v>
      </c>
      <c r="H232" s="165">
        <f t="shared" si="93"/>
        <v>133.33333333333334</v>
      </c>
      <c r="I232" s="149">
        <v>10</v>
      </c>
      <c r="J232" s="14">
        <f t="shared" si="94"/>
        <v>36</v>
      </c>
      <c r="K232" s="149">
        <v>5</v>
      </c>
      <c r="L232" s="14">
        <f t="shared" si="95"/>
        <v>60.120000000000005</v>
      </c>
      <c r="M232" s="149">
        <v>5</v>
      </c>
      <c r="N232" s="149">
        <f t="shared" si="96"/>
        <v>29.880000000000003</v>
      </c>
      <c r="O232" s="14">
        <f t="shared" si="97"/>
        <v>36</v>
      </c>
      <c r="P232" s="166">
        <f t="shared" si="98"/>
        <v>9772</v>
      </c>
      <c r="Q232" s="166">
        <f t="shared" si="99"/>
        <v>162.86666666666667</v>
      </c>
      <c r="R232" s="542">
        <f>'Costs per Hr-Mn-Sc'!$F$8</f>
        <v>0.3597499999999999</v>
      </c>
      <c r="S232" s="417">
        <f t="shared" si="79"/>
        <v>48.826069444444428</v>
      </c>
      <c r="T232" s="137">
        <f>'Production Timings'!$D$12</f>
        <v>0.48566249999999983</v>
      </c>
      <c r="U232" s="138">
        <f>'Production Timings'!$D$6</f>
        <v>0.37773749999999989</v>
      </c>
      <c r="V232" s="412">
        <f>'Production Timings'!$D$10</f>
        <v>0.11991666666666663</v>
      </c>
      <c r="W232" s="14"/>
      <c r="X232" s="416">
        <f t="shared" si="114"/>
        <v>0</v>
      </c>
      <c r="Y232" s="416">
        <f t="shared" si="115"/>
        <v>0</v>
      </c>
      <c r="Z232" s="416">
        <f t="shared" si="113"/>
        <v>0</v>
      </c>
      <c r="AA232" s="154">
        <f t="shared" si="100"/>
        <v>49.809386111111095</v>
      </c>
      <c r="AB232" s="501">
        <v>1.25</v>
      </c>
      <c r="AC232" s="435">
        <v>1.5</v>
      </c>
      <c r="AD232" s="436">
        <v>1.75</v>
      </c>
      <c r="AE232" s="502">
        <f t="shared" si="90"/>
        <v>62.261732638888873</v>
      </c>
      <c r="AF232" s="437">
        <f t="shared" si="88"/>
        <v>74.714079166666636</v>
      </c>
      <c r="AG232" s="438">
        <f t="shared" si="89"/>
        <v>87.166425694444413</v>
      </c>
    </row>
    <row r="233" spans="2:33" x14ac:dyDescent="0.3">
      <c r="B233" s="14">
        <v>144</v>
      </c>
      <c r="C233" s="527">
        <v>1</v>
      </c>
      <c r="D233" s="149">
        <v>100000</v>
      </c>
      <c r="E233" s="165">
        <f t="shared" si="91"/>
        <v>144</v>
      </c>
      <c r="F233" s="165">
        <f t="shared" si="92"/>
        <v>144</v>
      </c>
      <c r="G233" s="529">
        <v>750</v>
      </c>
      <c r="H233" s="165">
        <f t="shared" si="93"/>
        <v>133.33333333333334</v>
      </c>
      <c r="I233" s="149">
        <v>10</v>
      </c>
      <c r="J233" s="14">
        <f t="shared" si="94"/>
        <v>72</v>
      </c>
      <c r="K233" s="149">
        <v>5</v>
      </c>
      <c r="L233" s="14">
        <f t="shared" si="95"/>
        <v>120.24000000000001</v>
      </c>
      <c r="M233" s="149">
        <v>5</v>
      </c>
      <c r="N233" s="149">
        <f t="shared" si="96"/>
        <v>59.760000000000005</v>
      </c>
      <c r="O233" s="14">
        <f t="shared" si="97"/>
        <v>72</v>
      </c>
      <c r="P233" s="166">
        <f t="shared" si="98"/>
        <v>19534</v>
      </c>
      <c r="Q233" s="166">
        <f t="shared" si="99"/>
        <v>325.56666666666666</v>
      </c>
      <c r="R233" s="542">
        <f>'Costs per Hr-Mn-Sc'!$F$8</f>
        <v>0.3597499999999999</v>
      </c>
      <c r="S233" s="417">
        <f t="shared" si="79"/>
        <v>48.801086805555542</v>
      </c>
      <c r="T233" s="137">
        <f>'Production Timings'!$D$12</f>
        <v>0.48566249999999983</v>
      </c>
      <c r="U233" s="138">
        <f>'Production Timings'!$D$6</f>
        <v>0.37773749999999989</v>
      </c>
      <c r="V233" s="412">
        <f>'Production Timings'!$D$10</f>
        <v>0.11991666666666663</v>
      </c>
      <c r="W233" s="14"/>
      <c r="X233" s="416">
        <f t="shared" si="114"/>
        <v>0</v>
      </c>
      <c r="Y233" s="416">
        <f t="shared" si="115"/>
        <v>0</v>
      </c>
      <c r="Z233" s="416">
        <f t="shared" si="113"/>
        <v>0</v>
      </c>
      <c r="AA233" s="154">
        <f t="shared" si="100"/>
        <v>49.784403472222209</v>
      </c>
      <c r="AB233" s="501">
        <v>1.25</v>
      </c>
      <c r="AC233" s="435">
        <v>1.5</v>
      </c>
      <c r="AD233" s="436">
        <v>1.75</v>
      </c>
      <c r="AE233" s="502">
        <f t="shared" si="90"/>
        <v>62.230504340277761</v>
      </c>
      <c r="AF233" s="437">
        <f t="shared" si="88"/>
        <v>74.676605208333314</v>
      </c>
      <c r="AG233" s="438">
        <f t="shared" si="89"/>
        <v>87.122706076388866</v>
      </c>
    </row>
    <row r="234" spans="2:33" x14ac:dyDescent="0.3">
      <c r="B234" s="14">
        <v>288</v>
      </c>
      <c r="C234" s="527">
        <v>1</v>
      </c>
      <c r="D234" s="149">
        <v>100000</v>
      </c>
      <c r="E234" s="165">
        <f>B234/C234</f>
        <v>288</v>
      </c>
      <c r="F234" s="165">
        <f>ROUNDUP(E234,0)</f>
        <v>288</v>
      </c>
      <c r="G234" s="529">
        <v>750</v>
      </c>
      <c r="H234" s="165">
        <f>D234/G234</f>
        <v>133.33333333333334</v>
      </c>
      <c r="I234" s="149">
        <v>10</v>
      </c>
      <c r="J234" s="14">
        <f>B234*0.5</f>
        <v>144</v>
      </c>
      <c r="K234" s="149">
        <v>5</v>
      </c>
      <c r="L234" s="14">
        <f>(K234*0.167)*F234</f>
        <v>240.48000000000002</v>
      </c>
      <c r="M234" s="149">
        <v>5</v>
      </c>
      <c r="N234" s="149">
        <f>(M234*E234)*0.083</f>
        <v>119.52000000000001</v>
      </c>
      <c r="O234" s="14">
        <f>(0.5*C234)*F234</f>
        <v>144</v>
      </c>
      <c r="P234" s="166">
        <f>(H234*F234)+(I234+J234+L234+N234+O234)</f>
        <v>39058</v>
      </c>
      <c r="Q234" s="166">
        <f>P234/60</f>
        <v>650.9666666666667</v>
      </c>
      <c r="R234" s="542">
        <f>'Costs per Hr-Mn-Sc'!$F$8</f>
        <v>0.3597499999999999</v>
      </c>
      <c r="S234" s="417">
        <f>(R234*P234)/B234</f>
        <v>48.788595486111099</v>
      </c>
      <c r="T234" s="137">
        <f>'Production Timings'!$D$12</f>
        <v>0.48566249999999983</v>
      </c>
      <c r="U234" s="138">
        <f>'Production Timings'!$D$6</f>
        <v>0.37773749999999989</v>
      </c>
      <c r="V234" s="412">
        <f>'Production Timings'!$D$10</f>
        <v>0.11991666666666663</v>
      </c>
      <c r="W234" s="14"/>
      <c r="X234" s="416">
        <f t="shared" si="114"/>
        <v>0</v>
      </c>
      <c r="Y234" s="416">
        <f t="shared" si="115"/>
        <v>0</v>
      </c>
      <c r="Z234" s="416">
        <f t="shared" si="113"/>
        <v>0</v>
      </c>
      <c r="AA234" s="154">
        <f>SUM(S234:V234)+Y234</f>
        <v>49.771912152777766</v>
      </c>
      <c r="AB234" s="501">
        <v>1.25</v>
      </c>
      <c r="AC234" s="435">
        <v>1.5</v>
      </c>
      <c r="AD234" s="436">
        <v>1.75</v>
      </c>
      <c r="AE234" s="502">
        <f>AA234*AB234</f>
        <v>62.214890190972206</v>
      </c>
      <c r="AF234" s="437">
        <f t="shared" si="88"/>
        <v>74.657868229166652</v>
      </c>
      <c r="AG234" s="438">
        <f t="shared" si="89"/>
        <v>87.100846267361092</v>
      </c>
    </row>
    <row r="235" spans="2:33" x14ac:dyDescent="0.3">
      <c r="B235" s="422">
        <v>1</v>
      </c>
      <c r="C235" s="525">
        <v>1</v>
      </c>
      <c r="D235" s="422">
        <v>110000</v>
      </c>
      <c r="E235" s="424">
        <f t="shared" si="91"/>
        <v>1</v>
      </c>
      <c r="F235" s="424">
        <f t="shared" si="92"/>
        <v>1</v>
      </c>
      <c r="G235" s="528">
        <v>750</v>
      </c>
      <c r="H235" s="424">
        <f t="shared" si="93"/>
        <v>146.66666666666666</v>
      </c>
      <c r="I235" s="422">
        <v>10</v>
      </c>
      <c r="J235" s="422">
        <f t="shared" si="94"/>
        <v>0.5</v>
      </c>
      <c r="K235" s="422">
        <v>5</v>
      </c>
      <c r="L235" s="422">
        <f t="shared" si="95"/>
        <v>0.83500000000000008</v>
      </c>
      <c r="M235" s="422">
        <v>5</v>
      </c>
      <c r="N235" s="422">
        <f t="shared" si="96"/>
        <v>0.41500000000000004</v>
      </c>
      <c r="O235" s="422">
        <f t="shared" si="97"/>
        <v>0.5</v>
      </c>
      <c r="P235" s="426">
        <f t="shared" si="98"/>
        <v>158.91666666666666</v>
      </c>
      <c r="Q235" s="426">
        <f t="shared" si="99"/>
        <v>2.6486111111111108</v>
      </c>
      <c r="R235" s="544">
        <f>'Costs per Hr-Mn-Sc'!$F$8</f>
        <v>0.3597499999999999</v>
      </c>
      <c r="S235" s="427">
        <f t="shared" si="79"/>
        <v>57.170270833333312</v>
      </c>
      <c r="T235" s="428">
        <f>'Production Timings'!$D$12</f>
        <v>0.48566249999999983</v>
      </c>
      <c r="U235" s="429">
        <f>'Production Timings'!$D$6</f>
        <v>0.37773749999999989</v>
      </c>
      <c r="V235" s="422">
        <f>'Production Timings'!$D$10</f>
        <v>0.11991666666666663</v>
      </c>
      <c r="W235" s="422"/>
      <c r="X235" s="422">
        <f>(X$4*W235)</f>
        <v>0</v>
      </c>
      <c r="Y235" s="422">
        <f>(Y$4*W235)</f>
        <v>0</v>
      </c>
      <c r="Z235" s="422">
        <f>W235*X235+Y235</f>
        <v>0</v>
      </c>
      <c r="AA235" s="430">
        <f t="shared" si="100"/>
        <v>58.153587499999979</v>
      </c>
      <c r="AB235" s="431">
        <v>1.25</v>
      </c>
      <c r="AC235" s="431">
        <v>1.5</v>
      </c>
      <c r="AD235" s="432">
        <v>1.75</v>
      </c>
      <c r="AE235" s="433">
        <f t="shared" si="90"/>
        <v>72.691984374999976</v>
      </c>
      <c r="AF235" s="434">
        <f t="shared" si="88"/>
        <v>87.230381249999965</v>
      </c>
      <c r="AG235" s="434">
        <f t="shared" si="89"/>
        <v>101.76877812499997</v>
      </c>
    </row>
    <row r="236" spans="2:33" x14ac:dyDescent="0.3">
      <c r="B236" s="416">
        <v>2</v>
      </c>
      <c r="C236" s="526">
        <v>1</v>
      </c>
      <c r="D236" s="149">
        <v>110000</v>
      </c>
      <c r="E236" s="165">
        <f>B236/C236</f>
        <v>2</v>
      </c>
      <c r="F236" s="165">
        <f>ROUNDUP(E236,0)</f>
        <v>2</v>
      </c>
      <c r="G236" s="529">
        <v>750</v>
      </c>
      <c r="H236" s="165">
        <f>D236/G236</f>
        <v>146.66666666666666</v>
      </c>
      <c r="I236" s="149">
        <v>10</v>
      </c>
      <c r="J236" s="14">
        <f>B236*0.5</f>
        <v>1</v>
      </c>
      <c r="K236" s="149">
        <v>5</v>
      </c>
      <c r="L236" s="14">
        <f>(K236*0.167)*F236</f>
        <v>1.6700000000000002</v>
      </c>
      <c r="M236" s="149">
        <v>5</v>
      </c>
      <c r="N236" s="149">
        <f>(M236*E236)*0.083</f>
        <v>0.83000000000000007</v>
      </c>
      <c r="O236" s="14">
        <f>(0.5*C236)*F236</f>
        <v>1</v>
      </c>
      <c r="P236" s="166">
        <f>(H236*F236)+(I236+J236+L236+N236+O236)</f>
        <v>307.83333333333331</v>
      </c>
      <c r="Q236" s="166">
        <f>P236/60</f>
        <v>5.1305555555555555</v>
      </c>
      <c r="R236" s="542">
        <f>'Costs per Hr-Mn-Sc'!$F$8</f>
        <v>0.3597499999999999</v>
      </c>
      <c r="S236" s="417">
        <f>(R236*P236)/B236</f>
        <v>55.371520833333314</v>
      </c>
      <c r="T236" s="137">
        <f>'Production Timings'!$D$12</f>
        <v>0.48566249999999983</v>
      </c>
      <c r="U236" s="138">
        <f>'Production Timings'!$D$6</f>
        <v>0.37773749999999989</v>
      </c>
      <c r="V236" s="412">
        <f>'Production Timings'!$D$10</f>
        <v>0.11991666666666663</v>
      </c>
      <c r="W236" s="14"/>
      <c r="X236" s="416">
        <f>(X$4*W236)</f>
        <v>0</v>
      </c>
      <c r="Y236" s="416">
        <f>(Y$4*W236)</f>
        <v>0</v>
      </c>
      <c r="Z236" s="416">
        <f>W236*X236+Y236</f>
        <v>0</v>
      </c>
      <c r="AA236" s="154">
        <f>SUM(S236:V236)+Y236</f>
        <v>56.354837499999981</v>
      </c>
      <c r="AB236" s="501">
        <v>1.25</v>
      </c>
      <c r="AC236" s="435">
        <v>1.5</v>
      </c>
      <c r="AD236" s="436">
        <v>1.75</v>
      </c>
      <c r="AE236" s="502">
        <f>AA236*AB236</f>
        <v>70.443546874999981</v>
      </c>
      <c r="AF236" s="437">
        <f t="shared" si="88"/>
        <v>84.532256249999975</v>
      </c>
      <c r="AG236" s="438">
        <f t="shared" si="89"/>
        <v>98.620965624999968</v>
      </c>
    </row>
    <row r="237" spans="2:33" x14ac:dyDescent="0.3">
      <c r="B237" s="149">
        <v>6</v>
      </c>
      <c r="C237" s="527">
        <v>1</v>
      </c>
      <c r="D237" s="149">
        <v>110000</v>
      </c>
      <c r="E237" s="165">
        <f t="shared" si="91"/>
        <v>6</v>
      </c>
      <c r="F237" s="165">
        <f t="shared" si="92"/>
        <v>6</v>
      </c>
      <c r="G237" s="529">
        <v>750</v>
      </c>
      <c r="H237" s="165">
        <f t="shared" si="93"/>
        <v>146.66666666666666</v>
      </c>
      <c r="I237" s="149">
        <v>10</v>
      </c>
      <c r="J237" s="14">
        <f t="shared" si="94"/>
        <v>3</v>
      </c>
      <c r="K237" s="149">
        <v>5</v>
      </c>
      <c r="L237" s="14">
        <f t="shared" si="95"/>
        <v>5.0100000000000007</v>
      </c>
      <c r="M237" s="149">
        <v>5</v>
      </c>
      <c r="N237" s="149">
        <f t="shared" si="96"/>
        <v>2.4900000000000002</v>
      </c>
      <c r="O237" s="14">
        <f t="shared" si="97"/>
        <v>3</v>
      </c>
      <c r="P237" s="166">
        <f t="shared" si="98"/>
        <v>903.5</v>
      </c>
      <c r="Q237" s="166">
        <f t="shared" si="99"/>
        <v>15.058333333333334</v>
      </c>
      <c r="R237" s="542">
        <f>'Costs per Hr-Mn-Sc'!$F$8</f>
        <v>0.3597499999999999</v>
      </c>
      <c r="S237" s="417">
        <f t="shared" si="79"/>
        <v>54.172354166666651</v>
      </c>
      <c r="T237" s="137">
        <f>'Production Timings'!$D$12</f>
        <v>0.48566249999999983</v>
      </c>
      <c r="U237" s="138">
        <f>'Production Timings'!$D$6</f>
        <v>0.37773749999999989</v>
      </c>
      <c r="V237" s="412">
        <f>'Production Timings'!$D$10</f>
        <v>0.11991666666666663</v>
      </c>
      <c r="W237" s="14"/>
      <c r="X237" s="416">
        <f>(X$4*W237)</f>
        <v>0</v>
      </c>
      <c r="Y237" s="416">
        <f>(Y$4*W237)</f>
        <v>0</v>
      </c>
      <c r="Z237" s="416">
        <f t="shared" ref="Z237:Z243" si="116">W237*X237+Y237</f>
        <v>0</v>
      </c>
      <c r="AA237" s="154">
        <f t="shared" si="100"/>
        <v>55.155670833333318</v>
      </c>
      <c r="AB237" s="501">
        <v>1.25</v>
      </c>
      <c r="AC237" s="435">
        <v>1.5</v>
      </c>
      <c r="AD237" s="436">
        <v>1.75</v>
      </c>
      <c r="AE237" s="502">
        <f t="shared" si="90"/>
        <v>68.944588541666647</v>
      </c>
      <c r="AF237" s="437">
        <f t="shared" si="88"/>
        <v>82.733506249999976</v>
      </c>
      <c r="AG237" s="438">
        <f t="shared" si="89"/>
        <v>96.522423958333306</v>
      </c>
    </row>
    <row r="238" spans="2:33" x14ac:dyDescent="0.3">
      <c r="B238" s="149">
        <v>12</v>
      </c>
      <c r="C238" s="527">
        <v>1</v>
      </c>
      <c r="D238" s="149">
        <v>110000</v>
      </c>
      <c r="E238" s="165">
        <f t="shared" si="91"/>
        <v>12</v>
      </c>
      <c r="F238" s="165">
        <f t="shared" si="92"/>
        <v>12</v>
      </c>
      <c r="G238" s="529">
        <v>750</v>
      </c>
      <c r="H238" s="165">
        <f t="shared" si="93"/>
        <v>146.66666666666666</v>
      </c>
      <c r="I238" s="149">
        <v>10</v>
      </c>
      <c r="J238" s="14">
        <f t="shared" si="94"/>
        <v>6</v>
      </c>
      <c r="K238" s="149">
        <v>5</v>
      </c>
      <c r="L238" s="14">
        <f t="shared" si="95"/>
        <v>10.020000000000001</v>
      </c>
      <c r="M238" s="149">
        <v>5</v>
      </c>
      <c r="N238" s="149">
        <f t="shared" si="96"/>
        <v>4.9800000000000004</v>
      </c>
      <c r="O238" s="14">
        <f t="shared" si="97"/>
        <v>6</v>
      </c>
      <c r="P238" s="166">
        <f t="shared" si="98"/>
        <v>1797</v>
      </c>
      <c r="Q238" s="166">
        <f t="shared" si="99"/>
        <v>29.95</v>
      </c>
      <c r="R238" s="542">
        <f>'Costs per Hr-Mn-Sc'!$F$8</f>
        <v>0.3597499999999999</v>
      </c>
      <c r="S238" s="417">
        <f t="shared" si="79"/>
        <v>53.872562499999987</v>
      </c>
      <c r="T238" s="137">
        <f>'Production Timings'!$D$12</f>
        <v>0.48566249999999983</v>
      </c>
      <c r="U238" s="138">
        <f>'Production Timings'!$D$6</f>
        <v>0.37773749999999989</v>
      </c>
      <c r="V238" s="412">
        <f>'Production Timings'!$D$10</f>
        <v>0.11991666666666663</v>
      </c>
      <c r="W238" s="14"/>
      <c r="X238" s="416">
        <f t="shared" ref="X238:X243" si="117">(X$4*W238)</f>
        <v>0</v>
      </c>
      <c r="Y238" s="416">
        <f t="shared" ref="Y238:Y243" si="118">(Y$4*W238)</f>
        <v>0</v>
      </c>
      <c r="Z238" s="416">
        <f t="shared" si="116"/>
        <v>0</v>
      </c>
      <c r="AA238" s="154">
        <f t="shared" si="100"/>
        <v>54.855879166666654</v>
      </c>
      <c r="AB238" s="501">
        <v>1.25</v>
      </c>
      <c r="AC238" s="435">
        <v>1.5</v>
      </c>
      <c r="AD238" s="436">
        <v>1.75</v>
      </c>
      <c r="AE238" s="502">
        <f t="shared" si="90"/>
        <v>68.569848958333324</v>
      </c>
      <c r="AF238" s="437">
        <f t="shared" si="88"/>
        <v>82.28381874999998</v>
      </c>
      <c r="AG238" s="438">
        <f t="shared" si="89"/>
        <v>95.997788541666637</v>
      </c>
    </row>
    <row r="239" spans="2:33" x14ac:dyDescent="0.3">
      <c r="B239" s="149">
        <v>24</v>
      </c>
      <c r="C239" s="527">
        <v>1</v>
      </c>
      <c r="D239" s="149">
        <v>110000</v>
      </c>
      <c r="E239" s="165">
        <f t="shared" si="91"/>
        <v>24</v>
      </c>
      <c r="F239" s="165">
        <f t="shared" si="92"/>
        <v>24</v>
      </c>
      <c r="G239" s="529">
        <v>750</v>
      </c>
      <c r="H239" s="165">
        <f t="shared" si="93"/>
        <v>146.66666666666666</v>
      </c>
      <c r="I239" s="149">
        <v>10</v>
      </c>
      <c r="J239" s="14">
        <f t="shared" si="94"/>
        <v>12</v>
      </c>
      <c r="K239" s="149">
        <v>5</v>
      </c>
      <c r="L239" s="14">
        <f t="shared" si="95"/>
        <v>20.040000000000003</v>
      </c>
      <c r="M239" s="149">
        <v>5</v>
      </c>
      <c r="N239" s="149">
        <f t="shared" si="96"/>
        <v>9.9600000000000009</v>
      </c>
      <c r="O239" s="14">
        <f t="shared" si="97"/>
        <v>12</v>
      </c>
      <c r="P239" s="166">
        <f t="shared" si="98"/>
        <v>3584</v>
      </c>
      <c r="Q239" s="166">
        <f t="shared" si="99"/>
        <v>59.733333333333334</v>
      </c>
      <c r="R239" s="542">
        <f>'Costs per Hr-Mn-Sc'!$F$8</f>
        <v>0.3597499999999999</v>
      </c>
      <c r="S239" s="417">
        <f t="shared" si="79"/>
        <v>53.722666666666647</v>
      </c>
      <c r="T239" s="137">
        <f>'Production Timings'!$D$12</f>
        <v>0.48566249999999983</v>
      </c>
      <c r="U239" s="138">
        <f>'Production Timings'!$D$6</f>
        <v>0.37773749999999989</v>
      </c>
      <c r="V239" s="412">
        <f>'Production Timings'!$D$10</f>
        <v>0.11991666666666663</v>
      </c>
      <c r="W239" s="14"/>
      <c r="X239" s="416">
        <f t="shared" si="117"/>
        <v>0</v>
      </c>
      <c r="Y239" s="416">
        <f t="shared" si="118"/>
        <v>0</v>
      </c>
      <c r="Z239" s="416">
        <f t="shared" si="116"/>
        <v>0</v>
      </c>
      <c r="AA239" s="154">
        <f t="shared" si="100"/>
        <v>54.705983333333315</v>
      </c>
      <c r="AB239" s="501">
        <v>1.25</v>
      </c>
      <c r="AC239" s="435">
        <v>1.5</v>
      </c>
      <c r="AD239" s="436">
        <v>1.75</v>
      </c>
      <c r="AE239" s="502">
        <f t="shared" si="90"/>
        <v>68.382479166666641</v>
      </c>
      <c r="AF239" s="437">
        <f t="shared" si="88"/>
        <v>82.058974999999975</v>
      </c>
      <c r="AG239" s="438">
        <f t="shared" si="89"/>
        <v>95.735470833333295</v>
      </c>
    </row>
    <row r="240" spans="2:33" x14ac:dyDescent="0.3">
      <c r="B240" s="149">
        <v>48</v>
      </c>
      <c r="C240" s="527">
        <v>1</v>
      </c>
      <c r="D240" s="149">
        <v>110000</v>
      </c>
      <c r="E240" s="165">
        <f t="shared" si="91"/>
        <v>48</v>
      </c>
      <c r="F240" s="165">
        <f t="shared" si="92"/>
        <v>48</v>
      </c>
      <c r="G240" s="529">
        <v>750</v>
      </c>
      <c r="H240" s="165">
        <f t="shared" si="93"/>
        <v>146.66666666666666</v>
      </c>
      <c r="I240" s="149">
        <v>10</v>
      </c>
      <c r="J240" s="14">
        <f t="shared" si="94"/>
        <v>24</v>
      </c>
      <c r="K240" s="149">
        <v>5</v>
      </c>
      <c r="L240" s="14">
        <f t="shared" si="95"/>
        <v>40.080000000000005</v>
      </c>
      <c r="M240" s="149">
        <v>5</v>
      </c>
      <c r="N240" s="149">
        <f t="shared" si="96"/>
        <v>19.920000000000002</v>
      </c>
      <c r="O240" s="14">
        <f t="shared" si="97"/>
        <v>24</v>
      </c>
      <c r="P240" s="166">
        <f t="shared" si="98"/>
        <v>7158</v>
      </c>
      <c r="Q240" s="166">
        <f t="shared" si="99"/>
        <v>119.3</v>
      </c>
      <c r="R240" s="542">
        <f>'Costs per Hr-Mn-Sc'!$F$8</f>
        <v>0.3597499999999999</v>
      </c>
      <c r="S240" s="417">
        <f t="shared" si="79"/>
        <v>53.647718749999989</v>
      </c>
      <c r="T240" s="137">
        <f>'Production Timings'!$D$12</f>
        <v>0.48566249999999983</v>
      </c>
      <c r="U240" s="138">
        <f>'Production Timings'!$D$6</f>
        <v>0.37773749999999989</v>
      </c>
      <c r="V240" s="412">
        <f>'Production Timings'!$D$10</f>
        <v>0.11991666666666663</v>
      </c>
      <c r="W240" s="14"/>
      <c r="X240" s="416">
        <f t="shared" si="117"/>
        <v>0</v>
      </c>
      <c r="Y240" s="416">
        <f t="shared" si="118"/>
        <v>0</v>
      </c>
      <c r="Z240" s="416">
        <f t="shared" si="116"/>
        <v>0</v>
      </c>
      <c r="AA240" s="154">
        <f t="shared" si="100"/>
        <v>54.631035416666656</v>
      </c>
      <c r="AB240" s="501">
        <v>1.25</v>
      </c>
      <c r="AC240" s="435">
        <v>1.5</v>
      </c>
      <c r="AD240" s="436">
        <v>1.75</v>
      </c>
      <c r="AE240" s="502">
        <f t="shared" si="90"/>
        <v>68.288794270833321</v>
      </c>
      <c r="AF240" s="437">
        <f t="shared" si="88"/>
        <v>81.94655312499998</v>
      </c>
      <c r="AG240" s="438">
        <f t="shared" si="89"/>
        <v>95.604311979166653</v>
      </c>
    </row>
    <row r="241" spans="2:34" x14ac:dyDescent="0.3">
      <c r="B241" s="14">
        <v>72</v>
      </c>
      <c r="C241" s="527">
        <v>1</v>
      </c>
      <c r="D241" s="149">
        <v>110000</v>
      </c>
      <c r="E241" s="165">
        <f t="shared" si="91"/>
        <v>72</v>
      </c>
      <c r="F241" s="165">
        <f t="shared" si="92"/>
        <v>72</v>
      </c>
      <c r="G241" s="529">
        <v>750</v>
      </c>
      <c r="H241" s="165">
        <f t="shared" si="93"/>
        <v>146.66666666666666</v>
      </c>
      <c r="I241" s="149">
        <v>10</v>
      </c>
      <c r="J241" s="14">
        <f t="shared" si="94"/>
        <v>36</v>
      </c>
      <c r="K241" s="149">
        <v>5</v>
      </c>
      <c r="L241" s="14">
        <f t="shared" si="95"/>
        <v>60.120000000000005</v>
      </c>
      <c r="M241" s="149">
        <v>5</v>
      </c>
      <c r="N241" s="149">
        <f t="shared" si="96"/>
        <v>29.880000000000003</v>
      </c>
      <c r="O241" s="14">
        <f t="shared" si="97"/>
        <v>36</v>
      </c>
      <c r="P241" s="166">
        <f t="shared" si="98"/>
        <v>10732</v>
      </c>
      <c r="Q241" s="166">
        <f t="shared" si="99"/>
        <v>178.86666666666667</v>
      </c>
      <c r="R241" s="542">
        <f>'Costs per Hr-Mn-Sc'!$F$8</f>
        <v>0.3597499999999999</v>
      </c>
      <c r="S241" s="417">
        <f t="shared" si="79"/>
        <v>53.622736111111095</v>
      </c>
      <c r="T241" s="137">
        <f>'Production Timings'!$D$12</f>
        <v>0.48566249999999983</v>
      </c>
      <c r="U241" s="138">
        <f>'Production Timings'!$D$6</f>
        <v>0.37773749999999989</v>
      </c>
      <c r="V241" s="412">
        <f>'Production Timings'!$D$10</f>
        <v>0.11991666666666663</v>
      </c>
      <c r="W241" s="14"/>
      <c r="X241" s="416">
        <f t="shared" si="117"/>
        <v>0</v>
      </c>
      <c r="Y241" s="416">
        <f t="shared" si="118"/>
        <v>0</v>
      </c>
      <c r="Z241" s="416">
        <f t="shared" si="116"/>
        <v>0</v>
      </c>
      <c r="AA241" s="154">
        <f t="shared" si="100"/>
        <v>54.606052777777762</v>
      </c>
      <c r="AB241" s="501">
        <v>1.25</v>
      </c>
      <c r="AC241" s="435">
        <v>1.5</v>
      </c>
      <c r="AD241" s="436">
        <v>1.75</v>
      </c>
      <c r="AE241" s="502">
        <f t="shared" si="90"/>
        <v>68.25756597222221</v>
      </c>
      <c r="AF241" s="437">
        <f t="shared" si="88"/>
        <v>81.909079166666643</v>
      </c>
      <c r="AG241" s="438">
        <f t="shared" si="89"/>
        <v>95.560592361111077</v>
      </c>
    </row>
    <row r="242" spans="2:34" x14ac:dyDescent="0.3">
      <c r="B242" s="14">
        <v>144</v>
      </c>
      <c r="C242" s="527">
        <v>1</v>
      </c>
      <c r="D242" s="149">
        <v>110000</v>
      </c>
      <c r="E242" s="165">
        <f t="shared" si="91"/>
        <v>144</v>
      </c>
      <c r="F242" s="165">
        <f t="shared" si="92"/>
        <v>144</v>
      </c>
      <c r="G242" s="529">
        <v>750</v>
      </c>
      <c r="H242" s="165">
        <f t="shared" si="93"/>
        <v>146.66666666666666</v>
      </c>
      <c r="I242" s="149">
        <v>10</v>
      </c>
      <c r="J242" s="14">
        <f t="shared" si="94"/>
        <v>72</v>
      </c>
      <c r="K242" s="149">
        <v>5</v>
      </c>
      <c r="L242" s="14">
        <f t="shared" si="95"/>
        <v>120.24000000000001</v>
      </c>
      <c r="M242" s="149">
        <v>5</v>
      </c>
      <c r="N242" s="149">
        <f t="shared" si="96"/>
        <v>59.760000000000005</v>
      </c>
      <c r="O242" s="14">
        <f t="shared" si="97"/>
        <v>72</v>
      </c>
      <c r="P242" s="166">
        <f t="shared" si="98"/>
        <v>21454</v>
      </c>
      <c r="Q242" s="166">
        <f t="shared" si="99"/>
        <v>357.56666666666666</v>
      </c>
      <c r="R242" s="542">
        <f>'Costs per Hr-Mn-Sc'!$F$8</f>
        <v>0.3597499999999999</v>
      </c>
      <c r="S242" s="417">
        <f t="shared" si="79"/>
        <v>53.597753472222209</v>
      </c>
      <c r="T242" s="137">
        <f>'Production Timings'!$D$12</f>
        <v>0.48566249999999983</v>
      </c>
      <c r="U242" s="138">
        <f>'Production Timings'!$D$6</f>
        <v>0.37773749999999989</v>
      </c>
      <c r="V242" s="412">
        <f>'Production Timings'!$D$10</f>
        <v>0.11991666666666663</v>
      </c>
      <c r="W242" s="14"/>
      <c r="X242" s="416">
        <f t="shared" si="117"/>
        <v>0</v>
      </c>
      <c r="Y242" s="416">
        <f t="shared" si="118"/>
        <v>0</v>
      </c>
      <c r="Z242" s="416">
        <f t="shared" si="116"/>
        <v>0</v>
      </c>
      <c r="AA242" s="154">
        <f t="shared" si="100"/>
        <v>54.581070138888876</v>
      </c>
      <c r="AB242" s="501">
        <v>1.25</v>
      </c>
      <c r="AC242" s="435">
        <v>1.5</v>
      </c>
      <c r="AD242" s="436">
        <v>1.75</v>
      </c>
      <c r="AE242" s="502">
        <f t="shared" si="90"/>
        <v>68.226337673611098</v>
      </c>
      <c r="AF242" s="437">
        <f t="shared" si="88"/>
        <v>81.871605208333307</v>
      </c>
      <c r="AG242" s="438">
        <f t="shared" si="89"/>
        <v>95.516872743055529</v>
      </c>
    </row>
    <row r="243" spans="2:34" x14ac:dyDescent="0.3">
      <c r="B243" s="14">
        <v>288</v>
      </c>
      <c r="C243" s="527">
        <v>1</v>
      </c>
      <c r="D243" s="149">
        <v>110000</v>
      </c>
      <c r="E243" s="165">
        <f>B243/C243</f>
        <v>288</v>
      </c>
      <c r="F243" s="165">
        <f>ROUNDUP(E243,0)</f>
        <v>288</v>
      </c>
      <c r="G243" s="529">
        <v>750</v>
      </c>
      <c r="H243" s="165">
        <f>D243/G243</f>
        <v>146.66666666666666</v>
      </c>
      <c r="I243" s="149">
        <v>10</v>
      </c>
      <c r="J243" s="14">
        <f>B243*0.5</f>
        <v>144</v>
      </c>
      <c r="K243" s="149">
        <v>5</v>
      </c>
      <c r="L243" s="14">
        <f>(K243*0.167)*F243</f>
        <v>240.48000000000002</v>
      </c>
      <c r="M243" s="149">
        <v>5</v>
      </c>
      <c r="N243" s="149">
        <f>(M243*E243)*0.083</f>
        <v>119.52000000000001</v>
      </c>
      <c r="O243" s="14">
        <f>(0.5*C243)*F243</f>
        <v>144</v>
      </c>
      <c r="P243" s="166">
        <f>(H243*F243)+(I243+J243+L243+N243+O243)</f>
        <v>42898</v>
      </c>
      <c r="Q243" s="166">
        <f>P243/60</f>
        <v>714.9666666666667</v>
      </c>
      <c r="R243" s="542">
        <f>'Costs per Hr-Mn-Sc'!$F$8</f>
        <v>0.3597499999999999</v>
      </c>
      <c r="S243" s="417">
        <f>(R243*P243)/B243</f>
        <v>53.585262152777766</v>
      </c>
      <c r="T243" s="137">
        <f>'Production Timings'!$D$12</f>
        <v>0.48566249999999983</v>
      </c>
      <c r="U243" s="138">
        <f>'Production Timings'!$D$6</f>
        <v>0.37773749999999989</v>
      </c>
      <c r="V243" s="412">
        <f>'Production Timings'!$D$10</f>
        <v>0.11991666666666663</v>
      </c>
      <c r="W243" s="14"/>
      <c r="X243" s="416">
        <f t="shared" si="117"/>
        <v>0</v>
      </c>
      <c r="Y243" s="416">
        <f t="shared" si="118"/>
        <v>0</v>
      </c>
      <c r="Z243" s="416">
        <f t="shared" si="116"/>
        <v>0</v>
      </c>
      <c r="AA243" s="154">
        <f>SUM(S243:V243)+Y243</f>
        <v>54.568578819444433</v>
      </c>
      <c r="AB243" s="501">
        <v>1.25</v>
      </c>
      <c r="AC243" s="435">
        <v>1.5</v>
      </c>
      <c r="AD243" s="436">
        <v>1.75</v>
      </c>
      <c r="AE243" s="502">
        <f>AA243*AB243</f>
        <v>68.210723524305536</v>
      </c>
      <c r="AF243" s="437">
        <f t="shared" si="88"/>
        <v>81.852868229166646</v>
      </c>
      <c r="AG243" s="438">
        <f t="shared" si="89"/>
        <v>95.495012934027756</v>
      </c>
    </row>
    <row r="244" spans="2:34" x14ac:dyDescent="0.3">
      <c r="B244" s="422">
        <v>1</v>
      </c>
      <c r="C244" s="525">
        <v>1</v>
      </c>
      <c r="D244" s="422">
        <v>125000</v>
      </c>
      <c r="E244" s="424">
        <f t="shared" si="91"/>
        <v>1</v>
      </c>
      <c r="F244" s="424">
        <f t="shared" si="92"/>
        <v>1</v>
      </c>
      <c r="G244" s="528">
        <v>750</v>
      </c>
      <c r="H244" s="424">
        <f t="shared" si="93"/>
        <v>166.66666666666666</v>
      </c>
      <c r="I244" s="422">
        <v>10</v>
      </c>
      <c r="J244" s="422">
        <f t="shared" si="94"/>
        <v>0.5</v>
      </c>
      <c r="K244" s="422">
        <v>5</v>
      </c>
      <c r="L244" s="422">
        <f t="shared" si="95"/>
        <v>0.83500000000000008</v>
      </c>
      <c r="M244" s="422">
        <v>5</v>
      </c>
      <c r="N244" s="422">
        <f t="shared" si="96"/>
        <v>0.41500000000000004</v>
      </c>
      <c r="O244" s="422">
        <f t="shared" si="97"/>
        <v>0.5</v>
      </c>
      <c r="P244" s="426">
        <f t="shared" si="98"/>
        <v>178.91666666666666</v>
      </c>
      <c r="Q244" s="426">
        <f t="shared" si="99"/>
        <v>2.9819444444444443</v>
      </c>
      <c r="R244" s="544">
        <f>'Costs per Hr-Mn-Sc'!$F$8</f>
        <v>0.3597499999999999</v>
      </c>
      <c r="S244" s="427">
        <f t="shared" si="79"/>
        <v>64.365270833333312</v>
      </c>
      <c r="T244" s="428">
        <f>'Production Timings'!$D$12</f>
        <v>0.48566249999999983</v>
      </c>
      <c r="U244" s="429">
        <f>'Production Timings'!$D$6</f>
        <v>0.37773749999999989</v>
      </c>
      <c r="V244" s="422">
        <f>'Production Timings'!$D$10</f>
        <v>0.11991666666666663</v>
      </c>
      <c r="W244" s="422"/>
      <c r="X244" s="422">
        <f>(X$4*W244)</f>
        <v>0</v>
      </c>
      <c r="Y244" s="422">
        <f>(Y$4*W244)</f>
        <v>0</v>
      </c>
      <c r="Z244" s="422">
        <f>W244*X244+Y244</f>
        <v>0</v>
      </c>
      <c r="AA244" s="430">
        <f t="shared" si="100"/>
        <v>65.348587499999979</v>
      </c>
      <c r="AB244" s="431">
        <v>1.25</v>
      </c>
      <c r="AC244" s="431">
        <v>1.5</v>
      </c>
      <c r="AD244" s="432">
        <v>1.75</v>
      </c>
      <c r="AE244" s="433">
        <f t="shared" si="90"/>
        <v>81.685734374999981</v>
      </c>
      <c r="AF244" s="434">
        <f t="shared" si="88"/>
        <v>98.022881249999969</v>
      </c>
      <c r="AG244" s="434">
        <f t="shared" si="89"/>
        <v>114.36002812499996</v>
      </c>
      <c r="AH244" s="373"/>
    </row>
    <row r="245" spans="2:34" x14ac:dyDescent="0.3">
      <c r="B245" s="416">
        <v>2</v>
      </c>
      <c r="C245" s="526">
        <v>1</v>
      </c>
      <c r="D245" s="149">
        <v>125000</v>
      </c>
      <c r="E245" s="165">
        <f>B245/C245</f>
        <v>2</v>
      </c>
      <c r="F245" s="165">
        <f>ROUNDUP(E245,0)</f>
        <v>2</v>
      </c>
      <c r="G245" s="529">
        <v>750</v>
      </c>
      <c r="H245" s="165">
        <f>D245/G245</f>
        <v>166.66666666666666</v>
      </c>
      <c r="I245" s="149">
        <v>10</v>
      </c>
      <c r="J245" s="14">
        <f>B245*0.5</f>
        <v>1</v>
      </c>
      <c r="K245" s="149">
        <v>5</v>
      </c>
      <c r="L245" s="14">
        <f>(K245*0.167)*F245</f>
        <v>1.6700000000000002</v>
      </c>
      <c r="M245" s="149">
        <v>5</v>
      </c>
      <c r="N245" s="149">
        <f>(M245*E245)*0.083</f>
        <v>0.83000000000000007</v>
      </c>
      <c r="O245" s="14">
        <f>(0.5*C245)*F245</f>
        <v>1</v>
      </c>
      <c r="P245" s="166">
        <f>(H245*F245)+(I245+J245+L245+N245+O245)</f>
        <v>347.83333333333331</v>
      </c>
      <c r="Q245" s="166">
        <f>P245/60</f>
        <v>5.7972222222222216</v>
      </c>
      <c r="R245" s="542">
        <f>'Costs per Hr-Mn-Sc'!$F$8</f>
        <v>0.3597499999999999</v>
      </c>
      <c r="S245" s="417">
        <f>(R245*P245)/B245</f>
        <v>62.566520833333314</v>
      </c>
      <c r="T245" s="137">
        <f>'Production Timings'!$D$12</f>
        <v>0.48566249999999983</v>
      </c>
      <c r="U245" s="138">
        <f>'Production Timings'!$D$6</f>
        <v>0.37773749999999989</v>
      </c>
      <c r="V245" s="412">
        <f>'Production Timings'!$D$10</f>
        <v>0.11991666666666663</v>
      </c>
      <c r="W245" s="14"/>
      <c r="X245" s="416">
        <f>(X$4*W245)</f>
        <v>0</v>
      </c>
      <c r="Y245" s="416">
        <f>(Y$4*W245)</f>
        <v>0</v>
      </c>
      <c r="Z245" s="416">
        <f>W245*X245+Y245</f>
        <v>0</v>
      </c>
      <c r="AA245" s="154">
        <f>SUM(S245:V245)+Y245</f>
        <v>63.549837499999981</v>
      </c>
      <c r="AB245" s="501">
        <v>1.25</v>
      </c>
      <c r="AC245" s="435">
        <v>1.5</v>
      </c>
      <c r="AD245" s="436">
        <v>1.75</v>
      </c>
      <c r="AE245" s="502">
        <f>AA245*AB245</f>
        <v>79.437296874999973</v>
      </c>
      <c r="AF245" s="437">
        <f t="shared" si="88"/>
        <v>95.324756249999979</v>
      </c>
      <c r="AG245" s="438">
        <f t="shared" si="89"/>
        <v>111.21221562499997</v>
      </c>
      <c r="AH245" s="373"/>
    </row>
    <row r="246" spans="2:34" x14ac:dyDescent="0.3">
      <c r="B246" s="149">
        <v>6</v>
      </c>
      <c r="C246" s="527">
        <v>1</v>
      </c>
      <c r="D246" s="149">
        <v>125000</v>
      </c>
      <c r="E246" s="165">
        <f t="shared" si="91"/>
        <v>6</v>
      </c>
      <c r="F246" s="165">
        <f t="shared" si="92"/>
        <v>6</v>
      </c>
      <c r="G246" s="529">
        <v>750</v>
      </c>
      <c r="H246" s="165">
        <f t="shared" si="93"/>
        <v>166.66666666666666</v>
      </c>
      <c r="I246" s="149">
        <v>10</v>
      </c>
      <c r="J246" s="14">
        <f t="shared" si="94"/>
        <v>3</v>
      </c>
      <c r="K246" s="149">
        <v>5</v>
      </c>
      <c r="L246" s="14">
        <f t="shared" si="95"/>
        <v>5.0100000000000007</v>
      </c>
      <c r="M246" s="149">
        <v>5</v>
      </c>
      <c r="N246" s="149">
        <f t="shared" si="96"/>
        <v>2.4900000000000002</v>
      </c>
      <c r="O246" s="14">
        <f t="shared" si="97"/>
        <v>3</v>
      </c>
      <c r="P246" s="166">
        <f t="shared" si="98"/>
        <v>1023.5</v>
      </c>
      <c r="Q246" s="166">
        <f t="shared" si="99"/>
        <v>17.058333333333334</v>
      </c>
      <c r="R246" s="542">
        <f>'Costs per Hr-Mn-Sc'!$F$8</f>
        <v>0.3597499999999999</v>
      </c>
      <c r="S246" s="417">
        <f t="shared" si="79"/>
        <v>61.367354166666651</v>
      </c>
      <c r="T246" s="137">
        <f>'Production Timings'!$D$12</f>
        <v>0.48566249999999983</v>
      </c>
      <c r="U246" s="138">
        <f>'Production Timings'!$D$6</f>
        <v>0.37773749999999989</v>
      </c>
      <c r="V246" s="412">
        <f>'Production Timings'!$D$10</f>
        <v>0.11991666666666663</v>
      </c>
      <c r="W246" s="14"/>
      <c r="X246" s="416">
        <f>(X$4*W246)</f>
        <v>0</v>
      </c>
      <c r="Y246" s="416">
        <f>(Y$4*W246)</f>
        <v>0</v>
      </c>
      <c r="Z246" s="416">
        <f t="shared" ref="Z246:Z252" si="119">W246*X246+Y246</f>
        <v>0</v>
      </c>
      <c r="AA246" s="154">
        <f t="shared" si="100"/>
        <v>62.350670833333318</v>
      </c>
      <c r="AB246" s="501">
        <v>1.25</v>
      </c>
      <c r="AC246" s="435">
        <v>1.5</v>
      </c>
      <c r="AD246" s="436">
        <v>1.75</v>
      </c>
      <c r="AE246" s="502">
        <f t="shared" si="90"/>
        <v>77.938338541666653</v>
      </c>
      <c r="AF246" s="437">
        <f t="shared" si="88"/>
        <v>93.52600624999998</v>
      </c>
      <c r="AG246" s="438">
        <f t="shared" si="89"/>
        <v>109.11367395833331</v>
      </c>
      <c r="AH246" s="373"/>
    </row>
    <row r="247" spans="2:34" x14ac:dyDescent="0.3">
      <c r="B247" s="149">
        <v>12</v>
      </c>
      <c r="C247" s="527">
        <v>1</v>
      </c>
      <c r="D247" s="149">
        <v>125000</v>
      </c>
      <c r="E247" s="165">
        <f t="shared" si="91"/>
        <v>12</v>
      </c>
      <c r="F247" s="165">
        <f t="shared" si="92"/>
        <v>12</v>
      </c>
      <c r="G247" s="529">
        <v>750</v>
      </c>
      <c r="H247" s="165">
        <f t="shared" si="93"/>
        <v>166.66666666666666</v>
      </c>
      <c r="I247" s="149">
        <v>10</v>
      </c>
      <c r="J247" s="14">
        <f t="shared" si="94"/>
        <v>6</v>
      </c>
      <c r="K247" s="149">
        <v>5</v>
      </c>
      <c r="L247" s="14">
        <f t="shared" si="95"/>
        <v>10.020000000000001</v>
      </c>
      <c r="M247" s="149">
        <v>5</v>
      </c>
      <c r="N247" s="149">
        <f t="shared" si="96"/>
        <v>4.9800000000000004</v>
      </c>
      <c r="O247" s="14">
        <f t="shared" si="97"/>
        <v>6</v>
      </c>
      <c r="P247" s="166">
        <f t="shared" si="98"/>
        <v>2037</v>
      </c>
      <c r="Q247" s="166">
        <f t="shared" si="99"/>
        <v>33.950000000000003</v>
      </c>
      <c r="R247" s="542">
        <f>'Costs per Hr-Mn-Sc'!$F$8</f>
        <v>0.3597499999999999</v>
      </c>
      <c r="S247" s="417">
        <f t="shared" si="79"/>
        <v>61.06756249999998</v>
      </c>
      <c r="T247" s="137">
        <f>'Production Timings'!$D$12</f>
        <v>0.48566249999999983</v>
      </c>
      <c r="U247" s="138">
        <f>'Production Timings'!$D$6</f>
        <v>0.37773749999999989</v>
      </c>
      <c r="V247" s="412">
        <f>'Production Timings'!$D$10</f>
        <v>0.11991666666666663</v>
      </c>
      <c r="W247" s="14"/>
      <c r="X247" s="416">
        <f t="shared" ref="X247:X252" si="120">(X$4*W247)</f>
        <v>0</v>
      </c>
      <c r="Y247" s="416">
        <f t="shared" ref="Y247:Y252" si="121">(Y$4*W247)</f>
        <v>0</v>
      </c>
      <c r="Z247" s="416">
        <f t="shared" si="119"/>
        <v>0</v>
      </c>
      <c r="AA247" s="154">
        <f t="shared" si="100"/>
        <v>62.050879166666647</v>
      </c>
      <c r="AB247" s="501">
        <v>1.25</v>
      </c>
      <c r="AC247" s="435">
        <v>1.5</v>
      </c>
      <c r="AD247" s="436">
        <v>1.75</v>
      </c>
      <c r="AE247" s="502">
        <f t="shared" si="90"/>
        <v>77.563598958333301</v>
      </c>
      <c r="AF247" s="437">
        <f t="shared" si="88"/>
        <v>93.07631874999997</v>
      </c>
      <c r="AG247" s="438">
        <f t="shared" si="89"/>
        <v>108.58903854166664</v>
      </c>
      <c r="AH247" s="373"/>
    </row>
    <row r="248" spans="2:34" x14ac:dyDescent="0.3">
      <c r="B248" s="149">
        <v>24</v>
      </c>
      <c r="C248" s="527">
        <v>1</v>
      </c>
      <c r="D248" s="149">
        <v>125000</v>
      </c>
      <c r="E248" s="165">
        <f t="shared" si="91"/>
        <v>24</v>
      </c>
      <c r="F248" s="165">
        <f t="shared" si="92"/>
        <v>24</v>
      </c>
      <c r="G248" s="529">
        <v>750</v>
      </c>
      <c r="H248" s="165">
        <f t="shared" si="93"/>
        <v>166.66666666666666</v>
      </c>
      <c r="I248" s="149">
        <v>10</v>
      </c>
      <c r="J248" s="14">
        <f t="shared" si="94"/>
        <v>12</v>
      </c>
      <c r="K248" s="149">
        <v>5</v>
      </c>
      <c r="L248" s="14">
        <f t="shared" si="95"/>
        <v>20.040000000000003</v>
      </c>
      <c r="M248" s="149">
        <v>5</v>
      </c>
      <c r="N248" s="149">
        <f t="shared" si="96"/>
        <v>9.9600000000000009</v>
      </c>
      <c r="O248" s="14">
        <f t="shared" si="97"/>
        <v>12</v>
      </c>
      <c r="P248" s="166">
        <f t="shared" si="98"/>
        <v>4064</v>
      </c>
      <c r="Q248" s="166">
        <f t="shared" si="99"/>
        <v>67.733333333333334</v>
      </c>
      <c r="R248" s="542">
        <f>'Costs per Hr-Mn-Sc'!$F$8</f>
        <v>0.3597499999999999</v>
      </c>
      <c r="S248" s="417">
        <f t="shared" si="79"/>
        <v>60.917666666666655</v>
      </c>
      <c r="T248" s="137">
        <f>'Production Timings'!$D$12</f>
        <v>0.48566249999999983</v>
      </c>
      <c r="U248" s="138">
        <f>'Production Timings'!$D$6</f>
        <v>0.37773749999999989</v>
      </c>
      <c r="V248" s="412">
        <f>'Production Timings'!$D$10</f>
        <v>0.11991666666666663</v>
      </c>
      <c r="W248" s="14"/>
      <c r="X248" s="416">
        <f t="shared" si="120"/>
        <v>0</v>
      </c>
      <c r="Y248" s="416">
        <f t="shared" si="121"/>
        <v>0</v>
      </c>
      <c r="Z248" s="416">
        <f t="shared" si="119"/>
        <v>0</v>
      </c>
      <c r="AA248" s="154">
        <f t="shared" si="100"/>
        <v>61.900983333333322</v>
      </c>
      <c r="AB248" s="501">
        <v>1.25</v>
      </c>
      <c r="AC248" s="435">
        <v>1.5</v>
      </c>
      <c r="AD248" s="436">
        <v>1.75</v>
      </c>
      <c r="AE248" s="502">
        <f t="shared" si="90"/>
        <v>77.376229166666647</v>
      </c>
      <c r="AF248" s="437">
        <f t="shared" ref="AF248:AF251" si="122">AA248*AC248</f>
        <v>92.851474999999979</v>
      </c>
      <c r="AG248" s="438">
        <f t="shared" ref="AG248:AG251" si="123">AA248*AD248</f>
        <v>108.32672083333331</v>
      </c>
      <c r="AH248" s="373"/>
    </row>
    <row r="249" spans="2:34" x14ac:dyDescent="0.3">
      <c r="B249" s="149">
        <v>48</v>
      </c>
      <c r="C249" s="527">
        <v>1</v>
      </c>
      <c r="D249" s="149">
        <v>125000</v>
      </c>
      <c r="E249" s="165">
        <f t="shared" si="91"/>
        <v>48</v>
      </c>
      <c r="F249" s="165">
        <f t="shared" si="92"/>
        <v>48</v>
      </c>
      <c r="G249" s="529">
        <v>750</v>
      </c>
      <c r="H249" s="165">
        <f t="shared" si="93"/>
        <v>166.66666666666666</v>
      </c>
      <c r="I249" s="149">
        <v>10</v>
      </c>
      <c r="J249" s="14">
        <f t="shared" si="94"/>
        <v>24</v>
      </c>
      <c r="K249" s="149">
        <v>5</v>
      </c>
      <c r="L249" s="14">
        <f t="shared" si="95"/>
        <v>40.080000000000005</v>
      </c>
      <c r="M249" s="149">
        <v>5</v>
      </c>
      <c r="N249" s="149">
        <f t="shared" si="96"/>
        <v>19.920000000000002</v>
      </c>
      <c r="O249" s="14">
        <f t="shared" si="97"/>
        <v>24</v>
      </c>
      <c r="P249" s="166">
        <f t="shared" si="98"/>
        <v>8118</v>
      </c>
      <c r="Q249" s="166">
        <f t="shared" si="99"/>
        <v>135.30000000000001</v>
      </c>
      <c r="R249" s="542">
        <f>'Costs per Hr-Mn-Sc'!$F$8</f>
        <v>0.3597499999999999</v>
      </c>
      <c r="S249" s="417">
        <f t="shared" si="79"/>
        <v>60.842718749999982</v>
      </c>
      <c r="T249" s="137">
        <f>'Production Timings'!$D$12</f>
        <v>0.48566249999999983</v>
      </c>
      <c r="U249" s="138">
        <f>'Production Timings'!$D$6</f>
        <v>0.37773749999999989</v>
      </c>
      <c r="V249" s="412">
        <f>'Production Timings'!$D$10</f>
        <v>0.11991666666666663</v>
      </c>
      <c r="W249" s="14"/>
      <c r="X249" s="416">
        <f t="shared" si="120"/>
        <v>0</v>
      </c>
      <c r="Y249" s="416">
        <f t="shared" si="121"/>
        <v>0</v>
      </c>
      <c r="Z249" s="416">
        <f t="shared" si="119"/>
        <v>0</v>
      </c>
      <c r="AA249" s="154">
        <f t="shared" si="100"/>
        <v>61.826035416666649</v>
      </c>
      <c r="AB249" s="501">
        <v>1.25</v>
      </c>
      <c r="AC249" s="435">
        <v>1.5</v>
      </c>
      <c r="AD249" s="436">
        <v>1.75</v>
      </c>
      <c r="AE249" s="502">
        <f t="shared" si="90"/>
        <v>77.282544270833313</v>
      </c>
      <c r="AF249" s="437">
        <f t="shared" si="122"/>
        <v>92.73905312499997</v>
      </c>
      <c r="AG249" s="438">
        <f t="shared" si="123"/>
        <v>108.19556197916664</v>
      </c>
      <c r="AH249" s="373"/>
    </row>
    <row r="250" spans="2:34" x14ac:dyDescent="0.3">
      <c r="B250" s="14">
        <v>72</v>
      </c>
      <c r="C250" s="527">
        <v>1</v>
      </c>
      <c r="D250" s="149">
        <v>125000</v>
      </c>
      <c r="E250" s="165">
        <f t="shared" si="91"/>
        <v>72</v>
      </c>
      <c r="F250" s="165">
        <f t="shared" si="92"/>
        <v>72</v>
      </c>
      <c r="G250" s="529">
        <v>750</v>
      </c>
      <c r="H250" s="165">
        <f t="shared" si="93"/>
        <v>166.66666666666666</v>
      </c>
      <c r="I250" s="149">
        <v>10</v>
      </c>
      <c r="J250" s="14">
        <f t="shared" si="94"/>
        <v>36</v>
      </c>
      <c r="K250" s="149">
        <v>5</v>
      </c>
      <c r="L250" s="14">
        <f t="shared" si="95"/>
        <v>60.120000000000005</v>
      </c>
      <c r="M250" s="149">
        <v>5</v>
      </c>
      <c r="N250" s="149">
        <f t="shared" si="96"/>
        <v>29.880000000000003</v>
      </c>
      <c r="O250" s="14">
        <f t="shared" si="97"/>
        <v>36</v>
      </c>
      <c r="P250" s="166">
        <f t="shared" si="98"/>
        <v>12172</v>
      </c>
      <c r="Q250" s="166">
        <f t="shared" si="99"/>
        <v>202.86666666666667</v>
      </c>
      <c r="R250" s="542">
        <f>'Costs per Hr-Mn-Sc'!$F$8</f>
        <v>0.3597499999999999</v>
      </c>
      <c r="S250" s="417">
        <f t="shared" si="79"/>
        <v>60.817736111111088</v>
      </c>
      <c r="T250" s="137">
        <f>'Production Timings'!$D$12</f>
        <v>0.48566249999999983</v>
      </c>
      <c r="U250" s="138">
        <f>'Production Timings'!$D$6</f>
        <v>0.37773749999999989</v>
      </c>
      <c r="V250" s="412">
        <f>'Production Timings'!$D$10</f>
        <v>0.11991666666666663</v>
      </c>
      <c r="W250" s="14"/>
      <c r="X250" s="416">
        <f t="shared" si="120"/>
        <v>0</v>
      </c>
      <c r="Y250" s="416">
        <f t="shared" si="121"/>
        <v>0</v>
      </c>
      <c r="Z250" s="416">
        <f t="shared" si="119"/>
        <v>0</v>
      </c>
      <c r="AA250" s="154">
        <f t="shared" si="100"/>
        <v>61.801052777777755</v>
      </c>
      <c r="AB250" s="501">
        <v>1.25</v>
      </c>
      <c r="AC250" s="435">
        <v>1.5</v>
      </c>
      <c r="AD250" s="436">
        <v>1.75</v>
      </c>
      <c r="AE250" s="502">
        <f t="shared" si="90"/>
        <v>77.251315972222187</v>
      </c>
      <c r="AF250" s="437">
        <f t="shared" si="122"/>
        <v>92.701579166666633</v>
      </c>
      <c r="AG250" s="438">
        <f t="shared" si="123"/>
        <v>108.15184236111108</v>
      </c>
      <c r="AH250" s="373"/>
    </row>
    <row r="251" spans="2:34" x14ac:dyDescent="0.3">
      <c r="B251" s="14">
        <v>144</v>
      </c>
      <c r="C251" s="527">
        <v>1</v>
      </c>
      <c r="D251" s="149">
        <v>125000</v>
      </c>
      <c r="E251" s="165">
        <f t="shared" si="91"/>
        <v>144</v>
      </c>
      <c r="F251" s="165">
        <f t="shared" si="92"/>
        <v>144</v>
      </c>
      <c r="G251" s="529">
        <v>750</v>
      </c>
      <c r="H251" s="165">
        <f t="shared" si="93"/>
        <v>166.66666666666666</v>
      </c>
      <c r="I251" s="149">
        <v>10</v>
      </c>
      <c r="J251" s="14">
        <f t="shared" si="94"/>
        <v>72</v>
      </c>
      <c r="K251" s="149">
        <v>5</v>
      </c>
      <c r="L251" s="14">
        <f t="shared" si="95"/>
        <v>120.24000000000001</v>
      </c>
      <c r="M251" s="149">
        <v>5</v>
      </c>
      <c r="N251" s="149">
        <f t="shared" si="96"/>
        <v>59.760000000000005</v>
      </c>
      <c r="O251" s="14">
        <f t="shared" si="97"/>
        <v>72</v>
      </c>
      <c r="P251" s="166">
        <f t="shared" si="98"/>
        <v>24334</v>
      </c>
      <c r="Q251" s="166">
        <f t="shared" si="99"/>
        <v>405.56666666666666</v>
      </c>
      <c r="R251" s="542">
        <f>'Costs per Hr-Mn-Sc'!$F$8</f>
        <v>0.3597499999999999</v>
      </c>
      <c r="S251" s="417">
        <f t="shared" si="79"/>
        <v>60.792753472222202</v>
      </c>
      <c r="T251" s="137">
        <f>'Production Timings'!$D$12</f>
        <v>0.48566249999999983</v>
      </c>
      <c r="U251" s="138">
        <f>'Production Timings'!$D$6</f>
        <v>0.37773749999999989</v>
      </c>
      <c r="V251" s="412">
        <f>'Production Timings'!$D$10</f>
        <v>0.11991666666666663</v>
      </c>
      <c r="W251" s="14"/>
      <c r="X251" s="416">
        <f t="shared" si="120"/>
        <v>0</v>
      </c>
      <c r="Y251" s="416">
        <f t="shared" si="121"/>
        <v>0</v>
      </c>
      <c r="Z251" s="416">
        <f t="shared" si="119"/>
        <v>0</v>
      </c>
      <c r="AA251" s="154">
        <f t="shared" si="100"/>
        <v>61.776070138888869</v>
      </c>
      <c r="AB251" s="501">
        <v>1.25</v>
      </c>
      <c r="AC251" s="435">
        <v>1.5</v>
      </c>
      <c r="AD251" s="436">
        <v>1.75</v>
      </c>
      <c r="AE251" s="502">
        <f t="shared" si="90"/>
        <v>77.22008767361109</v>
      </c>
      <c r="AF251" s="437">
        <f t="shared" si="122"/>
        <v>92.664105208333297</v>
      </c>
      <c r="AG251" s="438">
        <f t="shared" si="123"/>
        <v>108.10812274305552</v>
      </c>
      <c r="AH251" s="373"/>
    </row>
    <row r="252" spans="2:34" x14ac:dyDescent="0.3">
      <c r="B252" s="149">
        <v>288</v>
      </c>
      <c r="C252" s="527">
        <v>1</v>
      </c>
      <c r="D252" s="149">
        <v>125000</v>
      </c>
      <c r="E252" s="165">
        <f>B252/C252</f>
        <v>288</v>
      </c>
      <c r="F252" s="165">
        <f>ROUNDUP(E252,0)</f>
        <v>288</v>
      </c>
      <c r="G252" s="529">
        <v>750</v>
      </c>
      <c r="H252" s="165">
        <f>D252/G252</f>
        <v>166.66666666666666</v>
      </c>
      <c r="I252" s="149">
        <v>10</v>
      </c>
      <c r="J252" s="14">
        <f>B252*0.5</f>
        <v>144</v>
      </c>
      <c r="K252" s="149">
        <v>5</v>
      </c>
      <c r="L252" s="14">
        <f>(K252*0.167)*F252</f>
        <v>240.48000000000002</v>
      </c>
      <c r="M252" s="149">
        <v>5</v>
      </c>
      <c r="N252" s="149">
        <f>(M252*E252)*0.083</f>
        <v>119.52000000000001</v>
      </c>
      <c r="O252" s="14">
        <f>(0.5*C252)*F252</f>
        <v>144</v>
      </c>
      <c r="P252" s="166">
        <f>(H252*F252)+(I252+J252+L252+N252+O252)</f>
        <v>48658</v>
      </c>
      <c r="Q252" s="166">
        <f>P252/60</f>
        <v>810.9666666666667</v>
      </c>
      <c r="R252" s="542">
        <f>'Costs per Hr-Mn-Sc'!$F$8</f>
        <v>0.3597499999999999</v>
      </c>
      <c r="S252" s="417">
        <f>(R252*P252)/B252</f>
        <v>60.780262152777759</v>
      </c>
      <c r="T252" s="137">
        <f>'Production Timings'!$D$12</f>
        <v>0.48566249999999983</v>
      </c>
      <c r="U252" s="138">
        <f>'Production Timings'!$D$6</f>
        <v>0.37773749999999989</v>
      </c>
      <c r="V252" s="412">
        <f>'Production Timings'!$D$10</f>
        <v>0.11991666666666663</v>
      </c>
      <c r="W252" s="14"/>
      <c r="X252" s="416">
        <f t="shared" si="120"/>
        <v>0</v>
      </c>
      <c r="Y252" s="416">
        <f t="shared" si="121"/>
        <v>0</v>
      </c>
      <c r="Z252" s="416">
        <f t="shared" si="119"/>
        <v>0</v>
      </c>
      <c r="AA252" s="154">
        <f>SUM(S252:V252)+Y252</f>
        <v>61.763578819444426</v>
      </c>
      <c r="AB252" s="501">
        <v>1.25</v>
      </c>
      <c r="AC252" s="435">
        <v>1.5</v>
      </c>
      <c r="AD252" s="436">
        <v>1.75</v>
      </c>
      <c r="AE252" s="502">
        <f>AA252*AB252</f>
        <v>77.204473524305527</v>
      </c>
      <c r="AF252" s="437">
        <f>AA252*AC252</f>
        <v>92.645368229166635</v>
      </c>
      <c r="AG252" s="438">
        <f>AA252*AD252</f>
        <v>108.08626293402774</v>
      </c>
      <c r="AH252" s="373"/>
    </row>
    <row r="253" spans="2:34" x14ac:dyDescent="0.3">
      <c r="B253" s="422">
        <v>1</v>
      </c>
      <c r="C253" s="525">
        <v>1</v>
      </c>
      <c r="D253" s="422">
        <v>150000</v>
      </c>
      <c r="E253" s="424">
        <f>B253/C253</f>
        <v>1</v>
      </c>
      <c r="F253" s="424">
        <f>ROUNDUP(E253,0)</f>
        <v>1</v>
      </c>
      <c r="G253" s="528">
        <v>750</v>
      </c>
      <c r="H253" s="424">
        <f>D253/G253</f>
        <v>200</v>
      </c>
      <c r="I253" s="422">
        <v>10</v>
      </c>
      <c r="J253" s="422">
        <f>B253*0.5</f>
        <v>0.5</v>
      </c>
      <c r="K253" s="422">
        <v>5</v>
      </c>
      <c r="L253" s="422">
        <f>(K253*0.167)*F253</f>
        <v>0.83500000000000008</v>
      </c>
      <c r="M253" s="422">
        <v>5</v>
      </c>
      <c r="N253" s="422">
        <f>(M253*E253)*0.083</f>
        <v>0.41500000000000004</v>
      </c>
      <c r="O253" s="422">
        <f>(0.5*C253)*F253</f>
        <v>0.5</v>
      </c>
      <c r="P253" s="426">
        <f>(H253*F253)+(I253+J253+L253+N253+O253)</f>
        <v>212.25</v>
      </c>
      <c r="Q253" s="426">
        <f>P253/60</f>
        <v>3.5375000000000001</v>
      </c>
      <c r="R253" s="544">
        <f>'Costs per Hr-Mn-Sc'!$F$8</f>
        <v>0.3597499999999999</v>
      </c>
      <c r="S253" s="427">
        <f>(R253*P253)/B253</f>
        <v>76.356937499999972</v>
      </c>
      <c r="T253" s="428">
        <f>'Production Timings'!$D$12</f>
        <v>0.48566249999999983</v>
      </c>
      <c r="U253" s="429">
        <f>'Production Timings'!$D$6</f>
        <v>0.37773749999999989</v>
      </c>
      <c r="V253" s="422">
        <f>'Production Timings'!$D$10</f>
        <v>0.11991666666666663</v>
      </c>
      <c r="W253" s="422"/>
      <c r="X253" s="422">
        <f>(X$4*W253)</f>
        <v>0</v>
      </c>
      <c r="Y253" s="422">
        <f>(Y$4*W253)</f>
        <v>0</v>
      </c>
      <c r="Z253" s="422">
        <f>W253*X253+Y253</f>
        <v>0</v>
      </c>
      <c r="AA253" s="430">
        <f>SUM(S253:V253)+Y253</f>
        <v>77.340254166666639</v>
      </c>
      <c r="AB253" s="431">
        <v>1.25</v>
      </c>
      <c r="AC253" s="431">
        <v>1.5</v>
      </c>
      <c r="AD253" s="432">
        <v>1.75</v>
      </c>
      <c r="AE253" s="433">
        <f>AA253*AB253</f>
        <v>96.675317708333296</v>
      </c>
      <c r="AF253" s="434">
        <f t="shared" ref="AF253:AF260" si="124">AA253*AC253</f>
        <v>116.01038124999997</v>
      </c>
      <c r="AG253" s="434">
        <f t="shared" ref="AG253:AG260" si="125">AA253*AD253</f>
        <v>135.34544479166661</v>
      </c>
    </row>
    <row r="254" spans="2:34" x14ac:dyDescent="0.3">
      <c r="B254" s="416">
        <v>2</v>
      </c>
      <c r="C254" s="526">
        <v>1</v>
      </c>
      <c r="D254" s="149">
        <v>150000</v>
      </c>
      <c r="E254" s="165">
        <f>B254/C254</f>
        <v>2</v>
      </c>
      <c r="F254" s="165">
        <f>ROUNDUP(E254,0)</f>
        <v>2</v>
      </c>
      <c r="G254" s="529">
        <v>750</v>
      </c>
      <c r="H254" s="165">
        <f>D254/G254</f>
        <v>200</v>
      </c>
      <c r="I254" s="149">
        <v>10</v>
      </c>
      <c r="J254" s="14">
        <f>B254*0.5</f>
        <v>1</v>
      </c>
      <c r="K254" s="149">
        <v>5</v>
      </c>
      <c r="L254" s="14">
        <f>(K254*0.167)*F254</f>
        <v>1.6700000000000002</v>
      </c>
      <c r="M254" s="149">
        <v>5</v>
      </c>
      <c r="N254" s="149">
        <f>(M254*E254)*0.083</f>
        <v>0.83000000000000007</v>
      </c>
      <c r="O254" s="14">
        <f>(0.5*C254)*F254</f>
        <v>1</v>
      </c>
      <c r="P254" s="166">
        <f>(H254*F254)+(I254+J254+L254+N254+O254)</f>
        <v>414.5</v>
      </c>
      <c r="Q254" s="166">
        <f>P254/60</f>
        <v>6.9083333333333332</v>
      </c>
      <c r="R254" s="542">
        <f>'Costs per Hr-Mn-Sc'!$F$8</f>
        <v>0.3597499999999999</v>
      </c>
      <c r="S254" s="417">
        <f>(R254*P254)/B254</f>
        <v>74.558187499999974</v>
      </c>
      <c r="T254" s="137">
        <f>'Production Timings'!$D$12</f>
        <v>0.48566249999999983</v>
      </c>
      <c r="U254" s="138">
        <f>'Production Timings'!$D$6</f>
        <v>0.37773749999999989</v>
      </c>
      <c r="V254" s="412">
        <f>'Production Timings'!$D$10</f>
        <v>0.11991666666666663</v>
      </c>
      <c r="W254" s="14"/>
      <c r="X254" s="416">
        <f>(X$4*W254)</f>
        <v>0</v>
      </c>
      <c r="Y254" s="416">
        <f>(Y$4*W254)</f>
        <v>0</v>
      </c>
      <c r="Z254" s="416">
        <f>W254*X254+Y254</f>
        <v>0</v>
      </c>
      <c r="AA254" s="154">
        <f>SUM(S254:V254)+Y254</f>
        <v>75.541504166666641</v>
      </c>
      <c r="AB254" s="501">
        <v>1.25</v>
      </c>
      <c r="AC254" s="435">
        <v>1.5</v>
      </c>
      <c r="AD254" s="436">
        <v>1.75</v>
      </c>
      <c r="AE254" s="502">
        <f>AA254*AB254</f>
        <v>94.426880208333301</v>
      </c>
      <c r="AF254" s="437">
        <f t="shared" si="124"/>
        <v>113.31225624999996</v>
      </c>
      <c r="AG254" s="438">
        <f t="shared" si="125"/>
        <v>132.19763229166662</v>
      </c>
    </row>
    <row r="255" spans="2:34" x14ac:dyDescent="0.3">
      <c r="B255" s="149">
        <v>6</v>
      </c>
      <c r="C255" s="527">
        <v>1</v>
      </c>
      <c r="D255" s="149">
        <v>150000</v>
      </c>
      <c r="E255" s="165">
        <f t="shared" ref="E255:E260" si="126">B255/C255</f>
        <v>6</v>
      </c>
      <c r="F255" s="165">
        <f t="shared" ref="F255:F260" si="127">ROUNDUP(E255,0)</f>
        <v>6</v>
      </c>
      <c r="G255" s="529">
        <v>750</v>
      </c>
      <c r="H255" s="165">
        <f t="shared" ref="H255:H260" si="128">D255/G255</f>
        <v>200</v>
      </c>
      <c r="I255" s="149">
        <v>10</v>
      </c>
      <c r="J255" s="14">
        <f t="shared" ref="J255:J260" si="129">B255*0.5</f>
        <v>3</v>
      </c>
      <c r="K255" s="149">
        <v>5</v>
      </c>
      <c r="L255" s="14">
        <f t="shared" ref="L255:L260" si="130">(K255*0.167)*F255</f>
        <v>5.0100000000000007</v>
      </c>
      <c r="M255" s="149">
        <v>5</v>
      </c>
      <c r="N255" s="149">
        <f t="shared" ref="N255:N260" si="131">(M255*E255)*0.083</f>
        <v>2.4900000000000002</v>
      </c>
      <c r="O255" s="14">
        <f t="shared" ref="O255:O260" si="132">(0.5*C255)*F255</f>
        <v>3</v>
      </c>
      <c r="P255" s="166">
        <f t="shared" ref="P255:P260" si="133">(H255*F255)+(I255+J255+L255+N255+O255)</f>
        <v>1223.5</v>
      </c>
      <c r="Q255" s="166">
        <f t="shared" ref="Q255:Q260" si="134">P255/60</f>
        <v>20.391666666666666</v>
      </c>
      <c r="R255" s="542">
        <f>'Costs per Hr-Mn-Sc'!$F$8</f>
        <v>0.3597499999999999</v>
      </c>
      <c r="S255" s="417">
        <f t="shared" ref="S255:S260" si="135">(R255*P255)/B255</f>
        <v>73.359020833333318</v>
      </c>
      <c r="T255" s="137">
        <f>'Production Timings'!$D$12</f>
        <v>0.48566249999999983</v>
      </c>
      <c r="U255" s="138">
        <f>'Production Timings'!$D$6</f>
        <v>0.37773749999999989</v>
      </c>
      <c r="V255" s="412">
        <f>'Production Timings'!$D$10</f>
        <v>0.11991666666666663</v>
      </c>
      <c r="W255" s="14"/>
      <c r="X255" s="416">
        <f>(X$4*W255)</f>
        <v>0</v>
      </c>
      <c r="Y255" s="416">
        <f>(Y$4*W255)</f>
        <v>0</v>
      </c>
      <c r="Z255" s="416">
        <f t="shared" ref="Z255:Z261" si="136">W255*X255+Y255</f>
        <v>0</v>
      </c>
      <c r="AA255" s="154">
        <f t="shared" ref="AA255:AA260" si="137">SUM(S255:V255)+Y255</f>
        <v>74.342337499999985</v>
      </c>
      <c r="AB255" s="501">
        <v>1.25</v>
      </c>
      <c r="AC255" s="435">
        <v>1.5</v>
      </c>
      <c r="AD255" s="436">
        <v>1.75</v>
      </c>
      <c r="AE255" s="502">
        <f t="shared" ref="AE255:AE260" si="138">AA255*AB255</f>
        <v>92.927921874999981</v>
      </c>
      <c r="AF255" s="437">
        <f t="shared" si="124"/>
        <v>111.51350624999998</v>
      </c>
      <c r="AG255" s="438">
        <f t="shared" si="125"/>
        <v>130.09909062499997</v>
      </c>
    </row>
    <row r="256" spans="2:34" x14ac:dyDescent="0.3">
      <c r="B256" s="149">
        <v>12</v>
      </c>
      <c r="C256" s="527">
        <v>1</v>
      </c>
      <c r="D256" s="149">
        <v>150000</v>
      </c>
      <c r="E256" s="165">
        <f t="shared" si="126"/>
        <v>12</v>
      </c>
      <c r="F256" s="165">
        <f t="shared" si="127"/>
        <v>12</v>
      </c>
      <c r="G256" s="529">
        <v>750</v>
      </c>
      <c r="H256" s="165">
        <f t="shared" si="128"/>
        <v>200</v>
      </c>
      <c r="I256" s="149">
        <v>10</v>
      </c>
      <c r="J256" s="14">
        <f t="shared" si="129"/>
        <v>6</v>
      </c>
      <c r="K256" s="149">
        <v>5</v>
      </c>
      <c r="L256" s="14">
        <f t="shared" si="130"/>
        <v>10.020000000000001</v>
      </c>
      <c r="M256" s="149">
        <v>5</v>
      </c>
      <c r="N256" s="149">
        <f t="shared" si="131"/>
        <v>4.9800000000000004</v>
      </c>
      <c r="O256" s="14">
        <f t="shared" si="132"/>
        <v>6</v>
      </c>
      <c r="P256" s="166">
        <f t="shared" si="133"/>
        <v>2437</v>
      </c>
      <c r="Q256" s="166">
        <f t="shared" si="134"/>
        <v>40.616666666666667</v>
      </c>
      <c r="R256" s="542">
        <f>'Costs per Hr-Mn-Sc'!$F$8</f>
        <v>0.3597499999999999</v>
      </c>
      <c r="S256" s="417">
        <f t="shared" si="135"/>
        <v>73.05922916666664</v>
      </c>
      <c r="T256" s="137">
        <f>'Production Timings'!$D$12</f>
        <v>0.48566249999999983</v>
      </c>
      <c r="U256" s="138">
        <f>'Production Timings'!$D$6</f>
        <v>0.37773749999999989</v>
      </c>
      <c r="V256" s="412">
        <f>'Production Timings'!$D$10</f>
        <v>0.11991666666666663</v>
      </c>
      <c r="W256" s="14"/>
      <c r="X256" s="416">
        <f t="shared" ref="X256:X261" si="139">(X$4*W256)</f>
        <v>0</v>
      </c>
      <c r="Y256" s="416">
        <f t="shared" ref="Y256:Y261" si="140">(Y$4*W256)</f>
        <v>0</v>
      </c>
      <c r="Z256" s="416">
        <f t="shared" si="136"/>
        <v>0</v>
      </c>
      <c r="AA256" s="154">
        <f t="shared" si="137"/>
        <v>74.042545833333307</v>
      </c>
      <c r="AB256" s="501">
        <v>1.25</v>
      </c>
      <c r="AC256" s="435">
        <v>1.5</v>
      </c>
      <c r="AD256" s="436">
        <v>1.75</v>
      </c>
      <c r="AE256" s="502">
        <f t="shared" si="138"/>
        <v>92.55318229166663</v>
      </c>
      <c r="AF256" s="437">
        <f t="shared" si="124"/>
        <v>111.06381874999997</v>
      </c>
      <c r="AG256" s="438">
        <f t="shared" si="125"/>
        <v>129.57445520833329</v>
      </c>
    </row>
    <row r="257" spans="2:33" x14ac:dyDescent="0.3">
      <c r="B257" s="149">
        <v>24</v>
      </c>
      <c r="C257" s="527">
        <v>1</v>
      </c>
      <c r="D257" s="149">
        <v>150000</v>
      </c>
      <c r="E257" s="165">
        <f t="shared" si="126"/>
        <v>24</v>
      </c>
      <c r="F257" s="165">
        <f t="shared" si="127"/>
        <v>24</v>
      </c>
      <c r="G257" s="529">
        <v>750</v>
      </c>
      <c r="H257" s="165">
        <f t="shared" si="128"/>
        <v>200</v>
      </c>
      <c r="I257" s="149">
        <v>10</v>
      </c>
      <c r="J257" s="14">
        <f t="shared" si="129"/>
        <v>12</v>
      </c>
      <c r="K257" s="149">
        <v>5</v>
      </c>
      <c r="L257" s="14">
        <f t="shared" si="130"/>
        <v>20.040000000000003</v>
      </c>
      <c r="M257" s="149">
        <v>5</v>
      </c>
      <c r="N257" s="149">
        <f t="shared" si="131"/>
        <v>9.9600000000000009</v>
      </c>
      <c r="O257" s="14">
        <f t="shared" si="132"/>
        <v>12</v>
      </c>
      <c r="P257" s="166">
        <f t="shared" si="133"/>
        <v>4864</v>
      </c>
      <c r="Q257" s="166">
        <f t="shared" si="134"/>
        <v>81.066666666666663</v>
      </c>
      <c r="R257" s="542">
        <f>'Costs per Hr-Mn-Sc'!$F$8</f>
        <v>0.3597499999999999</v>
      </c>
      <c r="S257" s="417">
        <f t="shared" si="135"/>
        <v>72.909333333333322</v>
      </c>
      <c r="T257" s="137">
        <f>'Production Timings'!$D$12</f>
        <v>0.48566249999999983</v>
      </c>
      <c r="U257" s="138">
        <f>'Production Timings'!$D$6</f>
        <v>0.37773749999999989</v>
      </c>
      <c r="V257" s="412">
        <f>'Production Timings'!$D$10</f>
        <v>0.11991666666666663</v>
      </c>
      <c r="W257" s="14"/>
      <c r="X257" s="416">
        <f t="shared" si="139"/>
        <v>0</v>
      </c>
      <c r="Y257" s="416">
        <f t="shared" si="140"/>
        <v>0</v>
      </c>
      <c r="Z257" s="416">
        <f t="shared" si="136"/>
        <v>0</v>
      </c>
      <c r="AA257" s="154">
        <f t="shared" si="137"/>
        <v>73.892649999999989</v>
      </c>
      <c r="AB257" s="501">
        <v>1.25</v>
      </c>
      <c r="AC257" s="435">
        <v>1.5</v>
      </c>
      <c r="AD257" s="436">
        <v>1.75</v>
      </c>
      <c r="AE257" s="502">
        <f t="shared" si="138"/>
        <v>92.36581249999999</v>
      </c>
      <c r="AF257" s="437">
        <f t="shared" si="124"/>
        <v>110.83897499999998</v>
      </c>
      <c r="AG257" s="438">
        <f t="shared" si="125"/>
        <v>129.31213749999998</v>
      </c>
    </row>
    <row r="258" spans="2:33" x14ac:dyDescent="0.3">
      <c r="B258" s="149">
        <v>48</v>
      </c>
      <c r="C258" s="527">
        <v>1</v>
      </c>
      <c r="D258" s="149">
        <v>150000</v>
      </c>
      <c r="E258" s="165">
        <f t="shared" si="126"/>
        <v>48</v>
      </c>
      <c r="F258" s="165">
        <f t="shared" si="127"/>
        <v>48</v>
      </c>
      <c r="G258" s="529">
        <v>750</v>
      </c>
      <c r="H258" s="165">
        <f t="shared" si="128"/>
        <v>200</v>
      </c>
      <c r="I258" s="149">
        <v>10</v>
      </c>
      <c r="J258" s="14">
        <f t="shared" si="129"/>
        <v>24</v>
      </c>
      <c r="K258" s="149">
        <v>5</v>
      </c>
      <c r="L258" s="14">
        <f t="shared" si="130"/>
        <v>40.080000000000005</v>
      </c>
      <c r="M258" s="149">
        <v>5</v>
      </c>
      <c r="N258" s="149">
        <f t="shared" si="131"/>
        <v>19.920000000000002</v>
      </c>
      <c r="O258" s="14">
        <f t="shared" si="132"/>
        <v>24</v>
      </c>
      <c r="P258" s="166">
        <f t="shared" si="133"/>
        <v>9718</v>
      </c>
      <c r="Q258" s="166">
        <f t="shared" si="134"/>
        <v>161.96666666666667</v>
      </c>
      <c r="R258" s="542">
        <f>'Costs per Hr-Mn-Sc'!$F$8</f>
        <v>0.3597499999999999</v>
      </c>
      <c r="S258" s="417">
        <f t="shared" si="135"/>
        <v>72.834385416666649</v>
      </c>
      <c r="T258" s="137">
        <f>'Production Timings'!$D$12</f>
        <v>0.48566249999999983</v>
      </c>
      <c r="U258" s="138">
        <f>'Production Timings'!$D$6</f>
        <v>0.37773749999999989</v>
      </c>
      <c r="V258" s="412">
        <f>'Production Timings'!$D$10</f>
        <v>0.11991666666666663</v>
      </c>
      <c r="W258" s="14"/>
      <c r="X258" s="416">
        <f t="shared" si="139"/>
        <v>0</v>
      </c>
      <c r="Y258" s="416">
        <f t="shared" si="140"/>
        <v>0</v>
      </c>
      <c r="Z258" s="416">
        <f t="shared" si="136"/>
        <v>0</v>
      </c>
      <c r="AA258" s="154">
        <f t="shared" si="137"/>
        <v>73.817702083333316</v>
      </c>
      <c r="AB258" s="501">
        <v>1.25</v>
      </c>
      <c r="AC258" s="435">
        <v>1.5</v>
      </c>
      <c r="AD258" s="436">
        <v>1.75</v>
      </c>
      <c r="AE258" s="502">
        <f t="shared" si="138"/>
        <v>92.272127604166641</v>
      </c>
      <c r="AF258" s="437">
        <f t="shared" si="124"/>
        <v>110.72655312499998</v>
      </c>
      <c r="AG258" s="438">
        <f t="shared" si="125"/>
        <v>129.18097864583331</v>
      </c>
    </row>
    <row r="259" spans="2:33" x14ac:dyDescent="0.3">
      <c r="B259" s="14">
        <v>72</v>
      </c>
      <c r="C259" s="527">
        <v>1</v>
      </c>
      <c r="D259" s="149">
        <v>150000</v>
      </c>
      <c r="E259" s="165">
        <f t="shared" si="126"/>
        <v>72</v>
      </c>
      <c r="F259" s="165">
        <f t="shared" si="127"/>
        <v>72</v>
      </c>
      <c r="G259" s="529">
        <v>750</v>
      </c>
      <c r="H259" s="165">
        <f t="shared" si="128"/>
        <v>200</v>
      </c>
      <c r="I259" s="149">
        <v>10</v>
      </c>
      <c r="J259" s="14">
        <f t="shared" si="129"/>
        <v>36</v>
      </c>
      <c r="K259" s="149">
        <v>5</v>
      </c>
      <c r="L259" s="14">
        <f t="shared" si="130"/>
        <v>60.120000000000005</v>
      </c>
      <c r="M259" s="149">
        <v>5</v>
      </c>
      <c r="N259" s="149">
        <f t="shared" si="131"/>
        <v>29.880000000000003</v>
      </c>
      <c r="O259" s="14">
        <f t="shared" si="132"/>
        <v>36</v>
      </c>
      <c r="P259" s="166">
        <f t="shared" si="133"/>
        <v>14572</v>
      </c>
      <c r="Q259" s="166">
        <f t="shared" si="134"/>
        <v>242.86666666666667</v>
      </c>
      <c r="R259" s="542">
        <f>'Costs per Hr-Mn-Sc'!$F$8</f>
        <v>0.3597499999999999</v>
      </c>
      <c r="S259" s="417">
        <f t="shared" si="135"/>
        <v>72.809402777777748</v>
      </c>
      <c r="T259" s="137">
        <f>'Production Timings'!$D$12</f>
        <v>0.48566249999999983</v>
      </c>
      <c r="U259" s="138">
        <f>'Production Timings'!$D$6</f>
        <v>0.37773749999999989</v>
      </c>
      <c r="V259" s="412">
        <f>'Production Timings'!$D$10</f>
        <v>0.11991666666666663</v>
      </c>
      <c r="W259" s="14"/>
      <c r="X259" s="416">
        <f t="shared" si="139"/>
        <v>0</v>
      </c>
      <c r="Y259" s="416">
        <f t="shared" si="140"/>
        <v>0</v>
      </c>
      <c r="Z259" s="416">
        <f t="shared" si="136"/>
        <v>0</v>
      </c>
      <c r="AA259" s="154">
        <f t="shared" si="137"/>
        <v>73.792719444444415</v>
      </c>
      <c r="AB259" s="501">
        <v>1.25</v>
      </c>
      <c r="AC259" s="435">
        <v>1.5</v>
      </c>
      <c r="AD259" s="436">
        <v>1.75</v>
      </c>
      <c r="AE259" s="502">
        <f t="shared" si="138"/>
        <v>92.240899305555516</v>
      </c>
      <c r="AF259" s="437">
        <f t="shared" si="124"/>
        <v>110.68907916666663</v>
      </c>
      <c r="AG259" s="438">
        <f t="shared" si="125"/>
        <v>129.13725902777773</v>
      </c>
    </row>
    <row r="260" spans="2:33" x14ac:dyDescent="0.3">
      <c r="B260" s="14">
        <v>144</v>
      </c>
      <c r="C260" s="527">
        <v>1</v>
      </c>
      <c r="D260" s="149">
        <v>150000</v>
      </c>
      <c r="E260" s="165">
        <f t="shared" si="126"/>
        <v>144</v>
      </c>
      <c r="F260" s="165">
        <f t="shared" si="127"/>
        <v>144</v>
      </c>
      <c r="G260" s="529">
        <v>750</v>
      </c>
      <c r="H260" s="165">
        <f t="shared" si="128"/>
        <v>200</v>
      </c>
      <c r="I260" s="149">
        <v>10</v>
      </c>
      <c r="J260" s="14">
        <f t="shared" si="129"/>
        <v>72</v>
      </c>
      <c r="K260" s="149">
        <v>5</v>
      </c>
      <c r="L260" s="14">
        <f t="shared" si="130"/>
        <v>120.24000000000001</v>
      </c>
      <c r="M260" s="149">
        <v>5</v>
      </c>
      <c r="N260" s="149">
        <f t="shared" si="131"/>
        <v>59.760000000000005</v>
      </c>
      <c r="O260" s="14">
        <f t="shared" si="132"/>
        <v>72</v>
      </c>
      <c r="P260" s="166">
        <f t="shared" si="133"/>
        <v>29134</v>
      </c>
      <c r="Q260" s="166">
        <f t="shared" si="134"/>
        <v>485.56666666666666</v>
      </c>
      <c r="R260" s="542">
        <f>'Costs per Hr-Mn-Sc'!$F$8</f>
        <v>0.3597499999999999</v>
      </c>
      <c r="S260" s="417">
        <f t="shared" si="135"/>
        <v>72.784420138888862</v>
      </c>
      <c r="T260" s="137">
        <f>'Production Timings'!$D$12</f>
        <v>0.48566249999999983</v>
      </c>
      <c r="U260" s="138">
        <f>'Production Timings'!$D$6</f>
        <v>0.37773749999999989</v>
      </c>
      <c r="V260" s="412">
        <f>'Production Timings'!$D$10</f>
        <v>0.11991666666666663</v>
      </c>
      <c r="W260" s="14"/>
      <c r="X260" s="416">
        <f t="shared" si="139"/>
        <v>0</v>
      </c>
      <c r="Y260" s="416">
        <f t="shared" si="140"/>
        <v>0</v>
      </c>
      <c r="Z260" s="416">
        <f t="shared" si="136"/>
        <v>0</v>
      </c>
      <c r="AA260" s="154">
        <f t="shared" si="137"/>
        <v>73.767736805555529</v>
      </c>
      <c r="AB260" s="501">
        <v>1.25</v>
      </c>
      <c r="AC260" s="435">
        <v>1.5</v>
      </c>
      <c r="AD260" s="436">
        <v>1.75</v>
      </c>
      <c r="AE260" s="502">
        <f t="shared" si="138"/>
        <v>92.209671006944404</v>
      </c>
      <c r="AF260" s="437">
        <f t="shared" si="124"/>
        <v>110.65160520833329</v>
      </c>
      <c r="AG260" s="438">
        <f t="shared" si="125"/>
        <v>129.09353940972218</v>
      </c>
    </row>
    <row r="261" spans="2:33" x14ac:dyDescent="0.3">
      <c r="B261" s="149">
        <v>288</v>
      </c>
      <c r="C261" s="527">
        <v>1</v>
      </c>
      <c r="D261" s="149">
        <v>150000</v>
      </c>
      <c r="E261" s="165">
        <f>B261/C261</f>
        <v>288</v>
      </c>
      <c r="F261" s="165">
        <f>ROUNDUP(E261,0)</f>
        <v>288</v>
      </c>
      <c r="G261" s="529">
        <v>750</v>
      </c>
      <c r="H261" s="165">
        <f>D261/G261</f>
        <v>200</v>
      </c>
      <c r="I261" s="149">
        <v>10</v>
      </c>
      <c r="J261" s="14">
        <f>B261*0.5</f>
        <v>144</v>
      </c>
      <c r="K261" s="149">
        <v>5</v>
      </c>
      <c r="L261" s="14">
        <f>(K261*0.167)*F261</f>
        <v>240.48000000000002</v>
      </c>
      <c r="M261" s="149">
        <v>5</v>
      </c>
      <c r="N261" s="149">
        <f>(M261*E261)*0.083</f>
        <v>119.52000000000001</v>
      </c>
      <c r="O261" s="14">
        <f>(0.5*C261)*F261</f>
        <v>144</v>
      </c>
      <c r="P261" s="166">
        <f>(H261*F261)+(I261+J261+L261+N261+O261)</f>
        <v>58258</v>
      </c>
      <c r="Q261" s="166">
        <f>P261/60</f>
        <v>970.9666666666667</v>
      </c>
      <c r="R261" s="542">
        <f>'Costs per Hr-Mn-Sc'!$F$8</f>
        <v>0.3597499999999999</v>
      </c>
      <c r="S261" s="417">
        <f>(R261*P261)/B261</f>
        <v>72.771928819444426</v>
      </c>
      <c r="T261" s="137">
        <f>'Production Timings'!$D$12</f>
        <v>0.48566249999999983</v>
      </c>
      <c r="U261" s="138">
        <f>'Production Timings'!$D$6</f>
        <v>0.37773749999999989</v>
      </c>
      <c r="V261" s="412">
        <f>'Production Timings'!$D$10</f>
        <v>0.11991666666666663</v>
      </c>
      <c r="W261" s="14"/>
      <c r="X261" s="416">
        <f t="shared" si="139"/>
        <v>0</v>
      </c>
      <c r="Y261" s="416">
        <f t="shared" si="140"/>
        <v>0</v>
      </c>
      <c r="Z261" s="416">
        <f t="shared" si="136"/>
        <v>0</v>
      </c>
      <c r="AA261" s="154">
        <f>SUM(S261:V261)+Y261</f>
        <v>73.755245486111093</v>
      </c>
      <c r="AB261" s="501">
        <v>1.25</v>
      </c>
      <c r="AC261" s="435">
        <v>1.5</v>
      </c>
      <c r="AD261" s="436">
        <v>1.75</v>
      </c>
      <c r="AE261" s="502">
        <f>AA261*AB261</f>
        <v>92.19405685763887</v>
      </c>
      <c r="AF261" s="437">
        <f>AA261*AC261</f>
        <v>110.63286822916663</v>
      </c>
      <c r="AG261" s="438">
        <f>AA261*AD261</f>
        <v>129.07167960069441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Income-Departments</vt:lpstr>
      <vt:lpstr>Equipment-Departments</vt:lpstr>
      <vt:lpstr>Company Payroll</vt:lpstr>
      <vt:lpstr>Cost Analysis-Total Business</vt:lpstr>
      <vt:lpstr>Cost Analysis-Embroidery</vt:lpstr>
      <vt:lpstr>Costs per Hr-Mn-Sc</vt:lpstr>
      <vt:lpstr>Production Timing Form</vt:lpstr>
      <vt:lpstr>Production Timings</vt:lpstr>
      <vt:lpstr>Price List Prep Sheet</vt:lpstr>
      <vt:lpstr>Sheet1</vt:lpstr>
      <vt:lpstr>Wholesale Embroidery Price List</vt:lpstr>
      <vt:lpstr>Corporate Embroidery Price List</vt:lpstr>
      <vt:lpstr>Retail Embroidery Price List</vt:lpstr>
      <vt:lpstr>Product &amp; Emb Pricing</vt:lpstr>
      <vt:lpstr>Appl-Twill-Patch-PriceListPrep</vt:lpstr>
      <vt:lpstr>Cost Analysis-Artwork</vt:lpstr>
      <vt:lpstr>Design Timing Form</vt:lpstr>
      <vt:lpstr>Cost Analysis-Transfers</vt:lpstr>
      <vt:lpstr>Cost Analysis-DTG Printing</vt:lpstr>
      <vt:lpstr>Cost Analysis-Promo Prod.</vt:lpstr>
      <vt:lpstr>Cost Analysis-Screen Printing</vt:lpstr>
      <vt:lpstr>Product &amp; Print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</dc:creator>
  <cp:lastModifiedBy>Joyce Jagger</cp:lastModifiedBy>
  <cp:lastPrinted>2018-07-20T00:17:39Z</cp:lastPrinted>
  <dcterms:created xsi:type="dcterms:W3CDTF">2014-04-14T20:16:50Z</dcterms:created>
  <dcterms:modified xsi:type="dcterms:W3CDTF">2024-05-23T19:06:04Z</dcterms:modified>
</cp:coreProperties>
</file>